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di.sharepoint.com/sites/funkhemteamet_Fag/Delte dokumenter/General/Arbeidsverktøy/"/>
    </mc:Choice>
  </mc:AlternateContent>
  <xr:revisionPtr revIDLastSave="140" documentId="8_{1A29A5DD-8119-4C70-97F9-D80B59C63CAE}" xr6:coauthVersionLast="47" xr6:coauthVersionMax="47" xr10:uidLastSave="{282D9DD9-A91D-4747-B954-973F9E28CEAE}"/>
  <bookViews>
    <workbookView xWindow="-120" yWindow="-120" windowWidth="29040" windowHeight="15720" xr2:uid="{6AEEFD73-1B99-4AFD-8923-AE5939DB6547}"/>
  </bookViews>
  <sheets>
    <sheet name="Brukerveiledning" sheetId="33" r:id="rId1"/>
    <sheet name="Helsepersonale" sheetId="32" r:id="rId2"/>
    <sheet name="Skolepersonale" sheetId="21" r:id="rId3"/>
    <sheet name="Barneverntiltak" sheetId="24" r:id="rId4"/>
    <sheet name="Ansvarsgruppe" sheetId="10" r:id="rId5"/>
    <sheet name="Tolk" sheetId="30" r:id="rId6"/>
    <sheet name="Transport" sheetId="29" r:id="rId7"/>
    <sheet name="Innstillinger" sheetId="26" state="hidden" r:id="rId8"/>
  </sheets>
  <definedNames>
    <definedName name="AGA">Innstillinger!#REF!</definedName>
    <definedName name="Beredskapshjem">Innstillinger!$D$23:$D$28</definedName>
    <definedName name="Før2022">Innstillinger!$E$23:$E$28</definedName>
    <definedName name="Grunnstøtte">Innstillinger!$C$31:$C$36</definedName>
    <definedName name="Institusjon">Innstillinger!$C$23:$C$28</definedName>
    <definedName name="Område">Innstillinger!$B$8:$B$10</definedName>
    <definedName name="Sone">Innstillinger!#REF!</definedName>
    <definedName name="Trinn">Innstillinger!#REF!</definedName>
    <definedName name="Årsramme">Innstillinger!#REF!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24" l="1" a="1"/>
  <c r="F56" i="24" s="1"/>
  <c r="F55" i="24"/>
  <c r="F37" i="24" a="1"/>
  <c r="F37" i="24" s="1"/>
  <c r="F36" i="24"/>
  <c r="F35" i="24" a="1"/>
  <c r="F35" i="24" s="1"/>
  <c r="F16" i="24"/>
  <c r="F17" i="24" a="1"/>
  <c r="F17" i="24" s="1"/>
  <c r="K22" i="21" a="1"/>
  <c r="K22" i="21" s="1"/>
  <c r="L22" i="21" s="1" a="1"/>
  <c r="L22" i="21" s="1"/>
  <c r="K47" i="21" a="1"/>
  <c r="K47" i="21" s="1"/>
  <c r="L47" i="21" s="1" a="1"/>
  <c r="L47" i="21" s="1"/>
  <c r="M46" i="21"/>
  <c r="K46" i="21" a="1"/>
  <c r="K46" i="21" s="1"/>
  <c r="L46" i="21" s="1" a="1"/>
  <c r="L46" i="21" s="1"/>
  <c r="K43" i="21" a="1"/>
  <c r="K43" i="21" s="1"/>
  <c r="L43" i="21" s="1"/>
  <c r="K13" i="21" a="1"/>
  <c r="K13" i="21" s="1"/>
  <c r="L13" i="21" s="1"/>
  <c r="L12" i="21"/>
  <c r="M21" i="21"/>
  <c r="K21" i="21" a="1"/>
  <c r="K21" i="21" s="1"/>
  <c r="L21" i="21" s="1" a="1"/>
  <c r="L21" i="21" s="1"/>
  <c r="C19" i="26"/>
  <c r="K14" i="21" a="1"/>
  <c r="K14" i="21" s="1"/>
  <c r="L14" i="21" s="1"/>
  <c r="K15" i="21" a="1"/>
  <c r="K15" i="21" s="1"/>
  <c r="K16" i="21" s="1" a="1"/>
  <c r="K16" i="21" s="1"/>
  <c r="L16" i="21" s="1"/>
  <c r="F14" i="21" l="1"/>
  <c r="L15" i="21"/>
  <c r="F15" i="21" s="1"/>
  <c r="F47" i="21"/>
  <c r="F46" i="21"/>
  <c r="F43" i="21"/>
  <c r="F13" i="21"/>
  <c r="F22" i="21"/>
  <c r="F21" i="21"/>
  <c r="K51" i="21" a="1"/>
  <c r="K51" i="21" s="1"/>
  <c r="L51" i="21" s="1"/>
  <c r="F51" i="21" s="1"/>
  <c r="K50" i="21" a="1"/>
  <c r="K50" i="21" s="1"/>
  <c r="L50" i="21" s="1"/>
  <c r="F50" i="21" s="1"/>
  <c r="K49" i="21" a="1"/>
  <c r="K49" i="21" s="1"/>
  <c r="L49" i="21" s="1"/>
  <c r="F49" i="21" s="1"/>
  <c r="K45" i="21" a="1"/>
  <c r="K45" i="21" s="1"/>
  <c r="K26" i="21" a="1"/>
  <c r="K26" i="21" s="1"/>
  <c r="L26" i="21" s="1"/>
  <c r="F26" i="21" s="1"/>
  <c r="K25" i="21" a="1"/>
  <c r="K25" i="21" s="1"/>
  <c r="L25" i="21" s="1"/>
  <c r="F25" i="21" s="1"/>
  <c r="K24" i="21" a="1"/>
  <c r="K24" i="21" s="1"/>
  <c r="L24" i="21" s="1"/>
  <c r="F24" i="21" s="1"/>
  <c r="K19" i="21" a="1"/>
  <c r="K19" i="21" s="1"/>
  <c r="K20" i="21" a="1"/>
  <c r="K20" i="21" s="1"/>
  <c r="L20" i="21" s="1"/>
  <c r="F20" i="21" s="1"/>
  <c r="L18" i="21"/>
  <c r="L17" i="21"/>
  <c r="K18" i="32" a="1"/>
  <c r="K18" i="32" s="1"/>
  <c r="L18" i="32" s="1"/>
  <c r="F18" i="32" s="1"/>
  <c r="K17" i="32" a="1"/>
  <c r="K17" i="32" s="1"/>
  <c r="L17" i="32" s="1"/>
  <c r="F17" i="32" s="1"/>
  <c r="K16" i="32" a="1"/>
  <c r="K16" i="32" s="1"/>
  <c r="L16" i="32" s="1"/>
  <c r="F16" i="32" s="1"/>
  <c r="K13" i="32" a="1"/>
  <c r="K13" i="32" s="1"/>
  <c r="L13" i="32" s="1"/>
  <c r="F13" i="32" s="1"/>
  <c r="K12" i="32" a="1"/>
  <c r="K12" i="32" s="1"/>
  <c r="L12" i="32" s="1"/>
  <c r="F12" i="32" s="1"/>
  <c r="K11" i="32" a="1"/>
  <c r="K11" i="32" s="1"/>
  <c r="L11" i="32" s="1"/>
  <c r="F11" i="32" s="1"/>
  <c r="G22" i="30"/>
  <c r="G21" i="30"/>
  <c r="G20" i="30"/>
  <c r="G19" i="30"/>
  <c r="G18" i="30"/>
  <c r="G17" i="30"/>
  <c r="G16" i="30"/>
  <c r="G15" i="30"/>
  <c r="L45" i="21" l="1"/>
  <c r="F45" i="21" s="1"/>
  <c r="K61" i="21"/>
  <c r="L19" i="21"/>
  <c r="F19" i="21" s="1"/>
  <c r="K36" i="21"/>
  <c r="F16" i="21"/>
  <c r="K30" i="32"/>
  <c r="G24" i="30"/>
  <c r="I22" i="29"/>
  <c r="I21" i="29"/>
  <c r="I20" i="29"/>
  <c r="I19" i="29"/>
  <c r="I18" i="29"/>
  <c r="I17" i="29"/>
  <c r="I16" i="29"/>
  <c r="I15" i="29"/>
  <c r="E22" i="32" l="1"/>
  <c r="E54" i="21"/>
  <c r="E56" i="21" s="1"/>
  <c r="E29" i="21" a="1"/>
  <c r="E29" i="21" s="1"/>
  <c r="E24" i="32"/>
  <c r="E25" i="32" s="1"/>
  <c r="E21" i="32"/>
  <c r="I24" i="29"/>
  <c r="L57" i="24"/>
  <c r="L55" i="24" s="1"/>
  <c r="E58" i="24" s="1"/>
  <c r="L18" i="24"/>
  <c r="L16" i="24" s="1"/>
  <c r="I25" i="10"/>
  <c r="I26" i="10"/>
  <c r="I21" i="10"/>
  <c r="I20" i="10"/>
  <c r="I19" i="10"/>
  <c r="I18" i="10"/>
  <c r="I17" i="10"/>
  <c r="I16" i="10"/>
  <c r="I15" i="10"/>
  <c r="I14" i="10"/>
  <c r="E57" i="21" l="1"/>
  <c r="E31" i="21"/>
  <c r="I28" i="10"/>
  <c r="I29" i="10" s="1"/>
  <c r="L38" i="24"/>
  <c r="L36" i="24" s="1"/>
  <c r="E19" i="24"/>
  <c r="M55" i="24"/>
  <c r="E59" i="24" s="1"/>
  <c r="L56" i="24"/>
  <c r="L58" i="24" s="1"/>
  <c r="L17" i="24"/>
  <c r="L19" i="24" s="1"/>
  <c r="E23" i="24" s="1"/>
  <c r="M16" i="24"/>
  <c r="E58" i="21" l="1"/>
  <c r="E59" i="21" s="1"/>
  <c r="E61" i="21" s="1"/>
  <c r="E32" i="21"/>
  <c r="E33" i="21" s="1"/>
  <c r="E26" i="32"/>
  <c r="E27" i="32" s="1"/>
  <c r="E28" i="32" s="1"/>
  <c r="E39" i="24" a="1"/>
  <c r="E39" i="24" s="1"/>
  <c r="M36" i="24"/>
  <c r="N16" i="24" a="1"/>
  <c r="N16" i="24" s="1"/>
  <c r="E21" i="24" s="1"/>
  <c r="D25" i="24"/>
  <c r="D21" i="24"/>
  <c r="D24" i="24"/>
  <c r="D23" i="24"/>
  <c r="D20" i="24"/>
  <c r="D19" i="24"/>
  <c r="E62" i="24"/>
  <c r="D63" i="24"/>
  <c r="D62" i="24"/>
  <c r="D59" i="24"/>
  <c r="D60" i="24"/>
  <c r="D58" i="24"/>
  <c r="D64" i="24"/>
  <c r="L37" i="24"/>
  <c r="L39" i="24" s="1"/>
  <c r="E20" i="24"/>
  <c r="N56" i="24"/>
  <c r="E64" i="24" s="1"/>
  <c r="M56" i="24"/>
  <c r="N55" i="24" a="1"/>
  <c r="N55" i="24" s="1"/>
  <c r="E60" i="24" s="1"/>
  <c r="M17" i="24"/>
  <c r="E24" i="24" s="1"/>
  <c r="N17" i="24"/>
  <c r="E25" i="24" s="1"/>
  <c r="E34" i="21" l="1"/>
  <c r="E36" i="21" s="1"/>
  <c r="E30" i="32"/>
  <c r="E40" i="24"/>
  <c r="E43" i="24" a="1"/>
  <c r="E43" i="24" s="1"/>
  <c r="M37" i="24"/>
  <c r="E63" i="24"/>
  <c r="D45" i="24"/>
  <c r="N36" i="24" a="1"/>
  <c r="N36" i="24" s="1"/>
  <c r="E41" i="24" s="1"/>
  <c r="D44" i="24"/>
  <c r="D40" i="24"/>
  <c r="D39" i="24"/>
  <c r="D41" i="24"/>
  <c r="N37" i="24"/>
  <c r="E45" i="24" s="1"/>
  <c r="D43" i="24"/>
  <c r="E28" i="24"/>
  <c r="E67" i="24"/>
  <c r="E44" i="24" l="1"/>
  <c r="E48" i="2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RICHVALUE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futureMetadata name="XLRICHVALUE" count="1">
    <bk>
      <extLst>
        <ext uri="{3e2802c4-a4d2-4d8b-9148-e3be6c30e623}">
          <xlrd:rvb i="0"/>
        </ext>
      </extLst>
    </bk>
  </future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1">
    <bk>
      <rc t="1" v="0"/>
    </bk>
  </valueMetadata>
</metadata>
</file>

<file path=xl/sharedStrings.xml><?xml version="1.0" encoding="utf-8"?>
<sst xmlns="http://schemas.openxmlformats.org/spreadsheetml/2006/main" count="235" uniqueCount="131">
  <si>
    <t>BRUKERVEILEDNING</t>
  </si>
  <si>
    <t>Slik bruker du dette hjelpeverktøyet</t>
  </si>
  <si>
    <t>Skriv inn verdiene i de grønne feltene</t>
  </si>
  <si>
    <t>De obligatoriske feltene skal ikke være tomme</t>
  </si>
  <si>
    <t>*obligatorisk</t>
  </si>
  <si>
    <r>
      <t>Klikk</t>
    </r>
    <r>
      <rPr>
        <sz val="11"/>
        <color theme="1"/>
        <rFont val="Webdings"/>
        <family val="1"/>
        <charset val="2"/>
      </rPr>
      <t xml:space="preserve"> i </t>
    </r>
    <r>
      <rPr>
        <sz val="11"/>
        <color theme="1"/>
        <rFont val="Aptos Narrow"/>
        <family val="2"/>
        <scheme val="minor"/>
      </rPr>
      <t>for å se eventuell tilleggsinformasjon</t>
    </r>
  </si>
  <si>
    <t>i</t>
  </si>
  <si>
    <t>Totalkostnad beregnes når alle de obligatoriske feltene er fylt ut</t>
  </si>
  <si>
    <t>Har du generelle spørsmål om ekstratilskudd?</t>
  </si>
  <si>
    <t>Da kan du sende henvendelse som supportsak i https://www.imdi.no/tilskudd/imditilskudd</t>
  </si>
  <si>
    <t>eller epost til digtil@imdi.no</t>
  </si>
  <si>
    <t>eller ringe 400 01 960 - tastevalg 4 tirsdag til torsdag mellom 09.00 og 11.30</t>
  </si>
  <si>
    <t>HELSEPERSONALE</t>
  </si>
  <si>
    <t>Hva kan inngå i kostnadsberegningen?</t>
  </si>
  <si>
    <t>þ</t>
  </si>
  <si>
    <t>Årslønn for aktuell stillingsprosent - når tjenesteyter samhandler direkte med flyktningen (en-til-en oppfølging)</t>
  </si>
  <si>
    <t>ý</t>
  </si>
  <si>
    <t>Lønn til administrative oppgaver</t>
  </si>
  <si>
    <t>Miljøarbeider, miljøterapeut, assistent eller andre tjenester</t>
  </si>
  <si>
    <t>Årslønn (brutto)</t>
  </si>
  <si>
    <t>Antall timer per uke</t>
  </si>
  <si>
    <t>Antall uker</t>
  </si>
  <si>
    <t>Sats kvelds- og helgetillegg</t>
  </si>
  <si>
    <t>Sats feriepenger</t>
  </si>
  <si>
    <t>Sats pensjon</t>
  </si>
  <si>
    <t>Sats arbeidsgiveravgift</t>
  </si>
  <si>
    <t>Timelønn</t>
  </si>
  <si>
    <t>Stillingsprosent</t>
  </si>
  <si>
    <t>Lønn</t>
  </si>
  <si>
    <t>Kvelds- og helgetillegg</t>
  </si>
  <si>
    <t>Feriepenger</t>
  </si>
  <si>
    <t>Pensjon</t>
  </si>
  <si>
    <t>Arbeidsgiveravgift</t>
  </si>
  <si>
    <t>Totalkostnad</t>
  </si>
  <si>
    <t>BARNEHAGE / SKOLEPERSONALE</t>
  </si>
  <si>
    <t xml:space="preserve">Direkte lønnsutgifter for underundervisningspersonale - lønn for antall undervisningstimer for aktuell flyktning, og lønn for timene brukt til </t>
  </si>
  <si>
    <t>før- og etterarbeid</t>
  </si>
  <si>
    <t>Administrativt arbeid</t>
  </si>
  <si>
    <t>Kompetanseheving, strategisk planlegging, og andre oppgaver</t>
  </si>
  <si>
    <t>Assistent/Pedagog (personale med undervisningstid)</t>
  </si>
  <si>
    <t>Årsramme</t>
  </si>
  <si>
    <t>Område</t>
  </si>
  <si>
    <t>KS-området (utenom Oslo)</t>
  </si>
  <si>
    <t>Antall skoleuker per ett år</t>
  </si>
  <si>
    <t>Årsramme (à 60 minutter)</t>
  </si>
  <si>
    <t>Oppgi egen årsramme</t>
  </si>
  <si>
    <t>Finn riktig årsramme her</t>
  </si>
  <si>
    <t>Antall timer tilrådt av PPT (à 60 minutter)</t>
  </si>
  <si>
    <t>Lever et eget vedlegg til søknaden, der dere forklarer/dokumenterer avviket.</t>
  </si>
  <si>
    <t>Personale uten undervisningstid</t>
  </si>
  <si>
    <t>Antall uker i perioden</t>
  </si>
  <si>
    <t>Lever et eget vedlegg til søknaden, der dere forklare/dokumenterer avviket.</t>
  </si>
  <si>
    <t>BARNEVERNTILTAK</t>
  </si>
  <si>
    <t>Direkte brukeroppfølging - tiltakskostnader rettet direkte mot den aktuelle flyktningen</t>
  </si>
  <si>
    <t>Kommunal egenandel for tiltak gitt av Bufetat. Inntil Bufdirs veiledende satser.</t>
  </si>
  <si>
    <t>Kommunal egenandel ved fosterhjemsplassering, institusjon og hjemmebaserte tiltak. Inntil Bufdirs veiledende satser.</t>
  </si>
  <si>
    <t xml:space="preserve">Utgifter som husleie, strøm, mat, fritidsaktiviteter </t>
  </si>
  <si>
    <t>Lønn til administrativt personale</t>
  </si>
  <si>
    <t>Undersøkelsessak og ordinær oppfølging av fosterhjem</t>
  </si>
  <si>
    <t xml:space="preserve">Grunnstøtte til ordinært kommunalt  fosterhjem og besøkshjem </t>
  </si>
  <si>
    <t>KS-satsene for fosterhjem og besøkshjem reguleres hvert år med virkning fra 1. juli. Mer info: www.ks.no/</t>
  </si>
  <si>
    <t>År</t>
  </si>
  <si>
    <t>Antall dager i året</t>
  </si>
  <si>
    <t>Antall dager</t>
  </si>
  <si>
    <r>
      <t xml:space="preserve">Innskrivningsdato </t>
    </r>
    <r>
      <rPr>
        <i/>
        <sz val="11"/>
        <color theme="2" tint="-0.249977111117893"/>
        <rFont val="Aptos Narrow"/>
        <family val="2"/>
        <scheme val="minor"/>
      </rPr>
      <t>(dd.mm.åååå)</t>
    </r>
  </si>
  <si>
    <t>Innskrivningsår</t>
  </si>
  <si>
    <r>
      <t xml:space="preserve">Utskrivningsdato </t>
    </r>
    <r>
      <rPr>
        <i/>
        <sz val="11"/>
        <color theme="2" tint="-0.249977111117893"/>
        <rFont val="Aptos Narrow"/>
        <family val="2"/>
        <scheme val="minor"/>
      </rPr>
      <t>(dd.mm.åååå)</t>
    </r>
  </si>
  <si>
    <t>Utskrivningsår</t>
  </si>
  <si>
    <t>Null?</t>
  </si>
  <si>
    <t>Samme satsår?</t>
  </si>
  <si>
    <t>Første måned i år</t>
  </si>
  <si>
    <t>Kommunal egenandel til beredskapshjem og forsterket fosterhjem</t>
  </si>
  <si>
    <r>
      <t>Plasseringsdato</t>
    </r>
    <r>
      <rPr>
        <sz val="11"/>
        <color theme="0" tint="-0.34998626667073579"/>
        <rFont val="Aptos Narrow"/>
        <family val="2"/>
        <scheme val="minor"/>
      </rPr>
      <t xml:space="preserve"> </t>
    </r>
    <r>
      <rPr>
        <i/>
        <sz val="11"/>
        <color theme="0" tint="-0.34998626667073579"/>
        <rFont val="Aptos Narrow"/>
        <family val="2"/>
        <scheme val="minor"/>
      </rPr>
      <t>(velg fra liste)</t>
    </r>
  </si>
  <si>
    <t>Velg fra liste…</t>
  </si>
  <si>
    <r>
      <rPr>
        <sz val="11"/>
        <color rgb="FF404040"/>
        <rFont val="Aptos Narrow"/>
        <family val="2"/>
        <scheme val="minor"/>
      </rPr>
      <t xml:space="preserve">Innskrivningsdato </t>
    </r>
    <r>
      <rPr>
        <i/>
        <sz val="11"/>
        <color rgb="FFADADAD"/>
        <rFont val="Aptos Narrow"/>
        <family val="2"/>
        <scheme val="minor"/>
      </rPr>
      <t>(dd.mm.åååå)</t>
    </r>
  </si>
  <si>
    <t>Null?*</t>
  </si>
  <si>
    <t>Kommunal egenandel til barnevernsinstitusjoner</t>
  </si>
  <si>
    <t>ANSVARSGRUPPEMØTER / SAKKYNDIG ARBEID</t>
  </si>
  <si>
    <t>Utgifter for antall møtedeltakere per gang og antall timer per møte. Beregn kun møter der aktuell flyktning, eller representant deltar</t>
  </si>
  <si>
    <t>Sakkyndig arbeid, dokumenterte utgifter</t>
  </si>
  <si>
    <t>Koordinerende møter uten at personen det gjelder deltar</t>
  </si>
  <si>
    <t>Før/ etterarbeid av ansvarsgruppemøter</t>
  </si>
  <si>
    <t>Ansvarsgruppemøter</t>
  </si>
  <si>
    <t>Deltakere</t>
  </si>
  <si>
    <t>Timesats</t>
  </si>
  <si>
    <t>Antall timer
per møte</t>
  </si>
  <si>
    <t>Antall 
møter</t>
  </si>
  <si>
    <t>Antal 
deltakere</t>
  </si>
  <si>
    <t>Beløp</t>
  </si>
  <si>
    <t>Sakkyndig arbeid</t>
  </si>
  <si>
    <t>Antall timer</t>
  </si>
  <si>
    <t>Sakkyndig utredning</t>
  </si>
  <si>
    <t>TOLKUTGIFTER</t>
  </si>
  <si>
    <t>Tolkebruk som er tilknyttet mot de innvilgede tiltak</t>
  </si>
  <si>
    <t>Direkte lønnsutgifter for tolk (lønn for timer der den akutelle flyktningen er til stede og  i samtale med tolken)</t>
  </si>
  <si>
    <t>Reisetid, for- og etterarbeid</t>
  </si>
  <si>
    <t>Tolkebruk som ikke tilhører de innvilgede tiltakene</t>
  </si>
  <si>
    <t>Tolkutgifter</t>
  </si>
  <si>
    <t>Tiltak som tolkeutgift er knyttet mot</t>
  </si>
  <si>
    <t>TRANSPORTUTGIFT</t>
  </si>
  <si>
    <t xml:space="preserve"> Transport til/ fra barnehage, eller skole, som ikke dekkes av fylkeskommunen. I saker der flyktningen har vedtak om spesialundervisning, </t>
  </si>
  <si>
    <t xml:space="preserve">er hovedregelen at fylkeskommunen dekker kostnader til transport til og fra lærested, også barnehage. </t>
  </si>
  <si>
    <t>Kommunens egenandel knyttet til reiser som fylkeskommunen dekker.</t>
  </si>
  <si>
    <t xml:space="preserve">Transportutgifter til / fra lærested som dekkes av fylkeskommunen, jf. opplæringsloven § 7-3, eller transportutgifter tilknyttet TT-kort. </t>
  </si>
  <si>
    <t>Transport for kommunale tjenester, som hjemmetjeneste, barnevern og flyktningtjeneste.</t>
  </si>
  <si>
    <t>Transport</t>
  </si>
  <si>
    <r>
      <rPr>
        <b/>
        <sz val="11"/>
        <color theme="1" tint="0.249977111117893"/>
        <rFont val="Aptos Narrow"/>
        <family val="2"/>
        <scheme val="minor"/>
      </rPr>
      <t>Dato fra</t>
    </r>
    <r>
      <rPr>
        <sz val="11"/>
        <color theme="1" tint="0.249977111117893"/>
        <rFont val="Aptos Narrow"/>
        <family val="2"/>
        <scheme val="minor"/>
      </rPr>
      <t xml:space="preserve">
</t>
    </r>
    <r>
      <rPr>
        <i/>
        <sz val="11"/>
        <color theme="2" tint="-0.249977111117893"/>
        <rFont val="Aptos Narrow"/>
        <family val="2"/>
        <scheme val="minor"/>
      </rPr>
      <t>(dd.mm.åååå)</t>
    </r>
  </si>
  <si>
    <r>
      <rPr>
        <b/>
        <sz val="11"/>
        <color theme="1" tint="0.249977111117893"/>
        <rFont val="Aptos Narrow"/>
        <family val="2"/>
        <scheme val="minor"/>
      </rPr>
      <t>Dato til</t>
    </r>
    <r>
      <rPr>
        <sz val="11"/>
        <color theme="1" tint="0.249977111117893"/>
        <rFont val="Aptos Narrow"/>
        <family val="2"/>
        <scheme val="minor"/>
      </rPr>
      <t xml:space="preserve">
</t>
    </r>
    <r>
      <rPr>
        <i/>
        <sz val="11"/>
        <color theme="2" tint="-0.249977111117893"/>
        <rFont val="Aptos Narrow"/>
        <family val="2"/>
        <scheme val="minor"/>
      </rPr>
      <t>(dd.mm.åååå)</t>
    </r>
  </si>
  <si>
    <r>
      <t xml:space="preserve">Transportmiddel
</t>
    </r>
    <r>
      <rPr>
        <i/>
        <sz val="11"/>
        <color theme="0" tint="-0.34998626667073579"/>
        <rFont val="Aptos Narrow"/>
        <family val="2"/>
        <scheme val="minor"/>
      </rPr>
      <t>(velg fra liste...)</t>
    </r>
  </si>
  <si>
    <t>Takst per reise</t>
  </si>
  <si>
    <t>Antall reiser</t>
  </si>
  <si>
    <t>INNSTILLINGER</t>
  </si>
  <si>
    <t>Velg fra liste….</t>
  </si>
  <si>
    <t>Oslo kommune</t>
  </si>
  <si>
    <t>741 - Barnetrinnet</t>
  </si>
  <si>
    <t>606 - Ungdomstrinnet (norsk)</t>
  </si>
  <si>
    <t>635 - Ungdomstrinnet (engelsk, mat)</t>
  </si>
  <si>
    <t>664 - Ungdomstrinnet (øvrige fag)</t>
  </si>
  <si>
    <t>Egenbetaling</t>
  </si>
  <si>
    <t>Institusjon</t>
  </si>
  <si>
    <t>Beredskapshjem</t>
  </si>
  <si>
    <t>Eksisterende plasseringer gjort før 2022</t>
  </si>
  <si>
    <t>https://www.regjeringen.no/no/dokumenter/satser-for-kommunal-egenbetaling-for-barnevernstiltak-2022/id2902438/</t>
  </si>
  <si>
    <t>https://www.regjeringen.no/no/dokumenter/satser-for-kommunal-egenbetaling-for-statlige-barnevernstiltak-2023/id2953174/</t>
  </si>
  <si>
    <t>https://www.regjeringen.no/no/dokumenter/satser-for-kommunal-egenbetaling-for-statlige-barnevernstiltak-2024/id3020128/</t>
  </si>
  <si>
    <t>Grunnstøtte</t>
  </si>
  <si>
    <t>https://www.ks.no/arkiv/veiledende-satser-for-fosterhjem-og-besokshjem-2022/</t>
  </si>
  <si>
    <t>https://www.ks.no/arkiv/veiledende-satser-for-fosterhjem-og-besokshjem-2023/</t>
  </si>
  <si>
    <t>https://www.ks.no/fagomrader/barn-og-unge/barnevern/veiledende-satser-for-fosterhjem-og-besokshjem-2024/</t>
  </si>
  <si>
    <t>Velg fra liste....</t>
  </si>
  <si>
    <t>Se arbeidsgiveravgift for din kommune 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</si>
</sst>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kr&quot;\ * #,##0.00_-;\-&quot;kr&quot;\ * #,##0.00_-;_-&quot;kr&quot;\ * &quot;-&quot;??_-;_-@_-"/>
    <numFmt numFmtId="164" formatCode="0.0\ %"/>
    <numFmt numFmtId="165" formatCode="0.0"/>
    <numFmt numFmtId="166" formatCode="_-&quot;kr&quot;\ * #,##0_-;\-&quot;kr&quot;\ * #,##0_-;_-&quot;kr&quot;\ * &quot;-&quot;??_-;_-@_-"/>
    <numFmt numFmtId="167" formatCode="&quot;kr&quot;\ #,##0"/>
    <numFmt numFmtId="168" formatCode="[$-414]d/\ mmm\.\ yyyy;@"/>
  </numFmts>
  <fonts count="4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2"/>
      <color theme="0"/>
      <name val="Aptos Narrow"/>
      <family val="2"/>
      <scheme val="minor"/>
    </font>
    <font>
      <b/>
      <sz val="18"/>
      <color theme="1" tint="0.249977111117893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b/>
      <sz val="11"/>
      <color theme="1" tint="0.24997711111789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6"/>
      <color theme="0"/>
      <name val="Aptos Narrow"/>
      <family val="2"/>
      <scheme val="minor"/>
    </font>
    <font>
      <i/>
      <sz val="10"/>
      <color theme="1" tint="0.249977111117893"/>
      <name val="Aptos Narrow"/>
      <family val="2"/>
      <scheme val="minor"/>
    </font>
    <font>
      <sz val="10"/>
      <color theme="1" tint="0.249977111117893"/>
      <name val="Aptos Narrow"/>
      <family val="2"/>
      <scheme val="minor"/>
    </font>
    <font>
      <b/>
      <sz val="28"/>
      <color theme="0"/>
      <name val="Aptos Narrow"/>
      <family val="2"/>
      <scheme val="minor"/>
    </font>
    <font>
      <sz val="11"/>
      <color rgb="FFF15540"/>
      <name val="Aptos Narrow"/>
      <family val="2"/>
      <scheme val="minor"/>
    </font>
    <font>
      <sz val="9"/>
      <color rgb="FFF15540"/>
      <name val="Aptos Narrow"/>
      <family val="2"/>
      <scheme val="minor"/>
    </font>
    <font>
      <sz val="10"/>
      <color theme="1" tint="0.34998626667073579"/>
      <name val="Webdings"/>
      <family val="1"/>
      <charset val="2"/>
    </font>
    <font>
      <sz val="10"/>
      <color theme="1"/>
      <name val="Aptos Narrow"/>
      <family val="2"/>
      <scheme val="minor"/>
    </font>
    <font>
      <sz val="10"/>
      <color theme="1"/>
      <name val="Aptos Narrow"/>
      <family val="2"/>
      <charset val="2"/>
      <scheme val="minor"/>
    </font>
    <font>
      <i/>
      <sz val="11"/>
      <color theme="2" tint="-0.249977111117893"/>
      <name val="Aptos Narrow"/>
      <family val="2"/>
      <scheme val="minor"/>
    </font>
    <font>
      <u/>
      <sz val="8"/>
      <color theme="9"/>
      <name val="Aptos Narrow"/>
      <family val="2"/>
      <scheme val="minor"/>
    </font>
    <font>
      <i/>
      <sz val="10"/>
      <color rgb="FFFF0000"/>
      <name val="Aptos Narrow"/>
      <family val="2"/>
      <scheme val="minor"/>
    </font>
    <font>
      <sz val="10"/>
      <color theme="1"/>
      <name val="Aptos Narrow"/>
      <family val="2"/>
    </font>
    <font>
      <sz val="11"/>
      <color theme="1"/>
      <name val="Wingdings"/>
      <charset val="2"/>
    </font>
    <font>
      <u/>
      <sz val="9"/>
      <color rgb="FF50A450"/>
      <name val="Aptos Narrow"/>
      <family val="2"/>
      <scheme val="minor"/>
    </font>
    <font>
      <sz val="11"/>
      <color rgb="FF404040"/>
      <name val="Aptos Narrow"/>
      <family val="2"/>
      <scheme val="minor"/>
    </font>
    <font>
      <i/>
      <sz val="11"/>
      <color rgb="FFADADAD"/>
      <name val="Aptos Narrow"/>
      <family val="2"/>
      <scheme val="minor"/>
    </font>
    <font>
      <sz val="18"/>
      <color rgb="FF50A450"/>
      <name val="Wingdings"/>
      <charset val="2"/>
    </font>
    <font>
      <sz val="11"/>
      <color theme="1"/>
      <name val="Aptos Narrow"/>
      <family val="2"/>
    </font>
    <font>
      <sz val="11"/>
      <color theme="0" tint="-0.34998626667073579"/>
      <name val="Aptos Narrow"/>
      <family val="2"/>
      <scheme val="minor"/>
    </font>
    <font>
      <i/>
      <sz val="11"/>
      <color theme="0" tint="-0.34998626667073579"/>
      <name val="Aptos Narrow"/>
      <family val="2"/>
      <scheme val="minor"/>
    </font>
    <font>
      <sz val="10"/>
      <color rgb="FFF15540"/>
      <name val="Aptos Narrow"/>
      <family val="2"/>
      <scheme val="minor"/>
    </font>
    <font>
      <sz val="11"/>
      <color rgb="FF282828"/>
      <name val="Aptos Narrow"/>
      <family val="2"/>
      <scheme val="minor"/>
    </font>
    <font>
      <b/>
      <sz val="16"/>
      <color rgb="FF282828"/>
      <name val="Aptos Narrow"/>
      <family val="2"/>
      <scheme val="minor"/>
    </font>
    <font>
      <sz val="11"/>
      <color rgb="FF282828"/>
      <name val="Wingdings"/>
      <charset val="2"/>
    </font>
    <font>
      <sz val="18"/>
      <color rgb="FFF15540"/>
      <name val="Wingdings"/>
      <charset val="2"/>
    </font>
    <font>
      <sz val="11"/>
      <color theme="1"/>
      <name val="Webdings"/>
      <family val="1"/>
      <charset val="2"/>
    </font>
    <font>
      <sz val="9"/>
      <color rgb="FFF15540"/>
      <name val="Aptos Narrow"/>
      <family val="2"/>
    </font>
    <font>
      <sz val="18"/>
      <color theme="1" tint="0.249977111117893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24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0A450"/>
        <bgColor indexed="64"/>
      </patternFill>
    </fill>
    <fill>
      <patternFill patternType="solid">
        <fgColor rgb="FF418541"/>
        <bgColor indexed="64"/>
      </patternFill>
    </fill>
    <fill>
      <patternFill patternType="solid">
        <fgColor rgb="FFF2EFED"/>
        <bgColor indexed="64"/>
      </patternFill>
    </fill>
    <fill>
      <patternFill patternType="solid">
        <fgColor rgb="FFE4EFE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2EFED"/>
        <bgColor rgb="FFF2EFED"/>
      </patternFill>
    </fill>
    <fill>
      <patternFill patternType="solid">
        <fgColor rgb="FFF2E7E7"/>
        <bgColor indexed="64"/>
      </patternFill>
    </fill>
  </fills>
  <borders count="20">
    <border>
      <left/>
      <right/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/>
      <right/>
      <top/>
      <bottom style="double">
        <color theme="0"/>
      </bottom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/>
      <bottom style="double">
        <color theme="0"/>
      </bottom>
      <diagonal/>
    </border>
    <border>
      <left style="double">
        <color theme="0"/>
      </left>
      <right style="double">
        <color theme="0"/>
      </right>
      <top/>
      <bottom style="double">
        <color theme="0"/>
      </bottom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18541"/>
      </left>
      <right/>
      <top style="thin">
        <color rgb="FF418541"/>
      </top>
      <bottom style="thin">
        <color rgb="FF418541"/>
      </bottom>
      <diagonal/>
    </border>
    <border>
      <left/>
      <right style="thin">
        <color rgb="FF418541"/>
      </right>
      <top style="thin">
        <color rgb="FF418541"/>
      </top>
      <bottom style="thin">
        <color rgb="FF41854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68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166" fontId="4" fillId="2" borderId="0" xfId="0" applyNumberFormat="1" applyFont="1" applyFill="1"/>
    <xf numFmtId="44" fontId="0" fillId="0" borderId="0" xfId="0" applyNumberFormat="1"/>
    <xf numFmtId="0" fontId="5" fillId="2" borderId="0" xfId="0" applyFont="1" applyFill="1" applyAlignment="1">
      <alignment horizontal="center" vertical="top" wrapText="1"/>
    </xf>
    <xf numFmtId="0" fontId="0" fillId="3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0" borderId="0" xfId="0" applyAlignment="1">
      <alignment vertical="center"/>
    </xf>
    <xf numFmtId="0" fontId="9" fillId="4" borderId="0" xfId="0" applyFont="1" applyFill="1" applyAlignment="1">
      <alignment horizontal="left" vertical="center"/>
    </xf>
    <xf numFmtId="166" fontId="8" fillId="4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right" indent="1"/>
    </xf>
    <xf numFmtId="165" fontId="4" fillId="6" borderId="3" xfId="1" applyNumberFormat="1" applyFont="1" applyFill="1" applyBorder="1" applyAlignment="1" applyProtection="1">
      <alignment horizontal="right" indent="1"/>
      <protection locked="0"/>
    </xf>
    <xf numFmtId="166" fontId="4" fillId="6" borderId="6" xfId="0" applyNumberFormat="1" applyFont="1" applyFill="1" applyBorder="1" applyAlignment="1" applyProtection="1">
      <alignment horizontal="right" indent="1"/>
      <protection locked="0"/>
    </xf>
    <xf numFmtId="1" fontId="4" fillId="6" borderId="7" xfId="1" applyNumberFormat="1" applyFont="1" applyFill="1" applyBorder="1" applyAlignment="1" applyProtection="1">
      <alignment horizontal="right" indent="1"/>
      <protection locked="0"/>
    </xf>
    <xf numFmtId="164" fontId="4" fillId="6" borderId="6" xfId="1" applyNumberFormat="1" applyFont="1" applyFill="1" applyBorder="1" applyAlignment="1" applyProtection="1">
      <alignment horizontal="right" indent="1"/>
      <protection locked="0"/>
    </xf>
    <xf numFmtId="164" fontId="4" fillId="6" borderId="3" xfId="1" applyNumberFormat="1" applyFont="1" applyFill="1" applyBorder="1" applyAlignment="1" applyProtection="1">
      <alignment horizontal="right" indent="1"/>
      <protection locked="0"/>
    </xf>
    <xf numFmtId="164" fontId="4" fillId="6" borderId="7" xfId="1" applyNumberFormat="1" applyFont="1" applyFill="1" applyBorder="1" applyAlignment="1" applyProtection="1">
      <alignment horizontal="right" indent="1"/>
      <protection locked="0"/>
    </xf>
    <xf numFmtId="0" fontId="11" fillId="4" borderId="0" xfId="0" applyFont="1" applyFill="1" applyAlignment="1">
      <alignment horizontal="left" vertical="center"/>
    </xf>
    <xf numFmtId="165" fontId="4" fillId="6" borderId="1" xfId="1" applyNumberFormat="1" applyFont="1" applyFill="1" applyBorder="1" applyAlignment="1" applyProtection="1">
      <alignment horizontal="center"/>
      <protection locked="0"/>
    </xf>
    <xf numFmtId="1" fontId="4" fillId="6" borderId="1" xfId="1" applyNumberFormat="1" applyFont="1" applyFill="1" applyBorder="1" applyAlignment="1" applyProtection="1">
      <alignment horizontal="center"/>
      <protection locked="0"/>
    </xf>
    <xf numFmtId="0" fontId="4" fillId="6" borderId="8" xfId="0" applyFont="1" applyFill="1" applyBorder="1" applyAlignment="1" applyProtection="1">
      <alignment horizontal="left" indent="1"/>
      <protection locked="0"/>
    </xf>
    <xf numFmtId="165" fontId="4" fillId="6" borderId="9" xfId="1" applyNumberFormat="1" applyFont="1" applyFill="1" applyBorder="1" applyAlignment="1" applyProtection="1">
      <alignment horizontal="center"/>
      <protection locked="0"/>
    </xf>
    <xf numFmtId="0" fontId="4" fillId="6" borderId="4" xfId="0" applyFont="1" applyFill="1" applyBorder="1" applyAlignment="1" applyProtection="1">
      <alignment horizontal="left" indent="1"/>
      <protection locked="0"/>
    </xf>
    <xf numFmtId="0" fontId="4" fillId="6" borderId="11" xfId="0" applyFont="1" applyFill="1" applyBorder="1" applyAlignment="1" applyProtection="1">
      <alignment horizontal="left" indent="1"/>
      <protection locked="0"/>
    </xf>
    <xf numFmtId="1" fontId="4" fillId="6" borderId="5" xfId="1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left" indent="2"/>
    </xf>
    <xf numFmtId="44" fontId="4" fillId="5" borderId="6" xfId="0" applyNumberFormat="1" applyFont="1" applyFill="1" applyBorder="1"/>
    <xf numFmtId="1" fontId="4" fillId="6" borderId="9" xfId="1" applyNumberFormat="1" applyFont="1" applyFill="1" applyBorder="1" applyAlignment="1" applyProtection="1">
      <alignment horizontal="center"/>
      <protection locked="0"/>
    </xf>
    <xf numFmtId="165" fontId="4" fillId="6" borderId="5" xfId="1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/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right" vertical="top"/>
    </xf>
    <xf numFmtId="0" fontId="0" fillId="5" borderId="10" xfId="0" applyFill="1" applyBorder="1"/>
    <xf numFmtId="0" fontId="0" fillId="5" borderId="12" xfId="0" applyFill="1" applyBorder="1"/>
    <xf numFmtId="0" fontId="14" fillId="3" borderId="0" xfId="0" applyFont="1" applyFill="1" applyAlignment="1">
      <alignment horizontal="left" vertical="center"/>
    </xf>
    <xf numFmtId="0" fontId="6" fillId="7" borderId="13" xfId="0" applyFont="1" applyFill="1" applyBorder="1" applyAlignment="1">
      <alignment horizontal="left" indent="1"/>
    </xf>
    <xf numFmtId="0" fontId="6" fillId="7" borderId="13" xfId="0" applyFont="1" applyFill="1" applyBorder="1"/>
    <xf numFmtId="0" fontId="6" fillId="7" borderId="13" xfId="0" applyFont="1" applyFill="1" applyBorder="1" applyAlignment="1">
      <alignment wrapText="1"/>
    </xf>
    <xf numFmtId="167" fontId="10" fillId="5" borderId="14" xfId="2" applyNumberFormat="1" applyFill="1" applyBorder="1" applyAlignment="1">
      <alignment horizontal="left"/>
    </xf>
    <xf numFmtId="0" fontId="0" fillId="5" borderId="16" xfId="0" applyFill="1" applyBorder="1"/>
    <xf numFmtId="0" fontId="0" fillId="5" borderId="15" xfId="0" applyFill="1" applyBorder="1"/>
    <xf numFmtId="167" fontId="0" fillId="5" borderId="14" xfId="0" applyNumberFormat="1" applyFill="1" applyBorder="1" applyAlignment="1">
      <alignment horizontal="left"/>
    </xf>
    <xf numFmtId="0" fontId="15" fillId="5" borderId="13" xfId="0" applyFont="1" applyFill="1" applyBorder="1" applyAlignment="1">
      <alignment horizontal="center"/>
    </xf>
    <xf numFmtId="0" fontId="15" fillId="5" borderId="14" xfId="0" applyFont="1" applyFill="1" applyBorder="1" applyAlignment="1">
      <alignment horizontal="left" indent="1"/>
    </xf>
    <xf numFmtId="167" fontId="15" fillId="5" borderId="13" xfId="0" applyNumberFormat="1" applyFont="1" applyFill="1" applyBorder="1" applyAlignment="1">
      <alignment horizontal="center"/>
    </xf>
    <xf numFmtId="168" fontId="4" fillId="6" borderId="6" xfId="0" applyNumberFormat="1" applyFont="1" applyFill="1" applyBorder="1" applyAlignment="1" applyProtection="1">
      <alignment horizontal="right" indent="1"/>
      <protection locked="0"/>
    </xf>
    <xf numFmtId="164" fontId="4" fillId="5" borderId="7" xfId="1" applyNumberFormat="1" applyFont="1" applyFill="1" applyBorder="1"/>
    <xf numFmtId="166" fontId="4" fillId="5" borderId="6" xfId="0" applyNumberFormat="1" applyFont="1" applyFill="1" applyBorder="1"/>
    <xf numFmtId="166" fontId="4" fillId="5" borderId="3" xfId="0" applyNumberFormat="1" applyFont="1" applyFill="1" applyBorder="1"/>
    <xf numFmtId="166" fontId="4" fillId="5" borderId="7" xfId="0" applyNumberFormat="1" applyFont="1" applyFill="1" applyBorder="1"/>
    <xf numFmtId="166" fontId="4" fillId="8" borderId="3" xfId="0" applyNumberFormat="1" applyFont="1" applyFill="1" applyBorder="1"/>
    <xf numFmtId="166" fontId="4" fillId="8" borderId="7" xfId="0" applyNumberFormat="1" applyFont="1" applyFill="1" applyBorder="1"/>
    <xf numFmtId="44" fontId="4" fillId="8" borderId="0" xfId="0" applyNumberFormat="1" applyFont="1" applyFill="1"/>
    <xf numFmtId="166" fontId="4" fillId="8" borderId="6" xfId="0" applyNumberFormat="1" applyFont="1" applyFill="1" applyBorder="1"/>
    <xf numFmtId="0" fontId="4" fillId="6" borderId="10" xfId="0" applyFont="1" applyFill="1" applyBorder="1" applyAlignment="1" applyProtection="1">
      <alignment horizontal="center"/>
      <protection locked="0"/>
    </xf>
    <xf numFmtId="0" fontId="4" fillId="6" borderId="2" xfId="0" applyFont="1" applyFill="1" applyBorder="1" applyAlignment="1" applyProtection="1">
      <alignment horizontal="center"/>
      <protection locked="0"/>
    </xf>
    <xf numFmtId="0" fontId="4" fillId="6" borderId="12" xfId="0" applyFont="1" applyFill="1" applyBorder="1" applyAlignment="1" applyProtection="1">
      <alignment horizontal="center"/>
      <protection locked="0"/>
    </xf>
    <xf numFmtId="0" fontId="0" fillId="5" borderId="6" xfId="0" applyFill="1" applyBorder="1"/>
    <xf numFmtId="0" fontId="0" fillId="5" borderId="7" xfId="0" applyFill="1" applyBorder="1"/>
    <xf numFmtId="0" fontId="15" fillId="5" borderId="0" xfId="0" applyFont="1" applyFill="1" applyAlignment="1">
      <alignment horizontal="left" indent="1"/>
    </xf>
    <xf numFmtId="167" fontId="15" fillId="5" borderId="14" xfId="0" applyNumberFormat="1" applyFont="1" applyFill="1" applyBorder="1" applyAlignment="1">
      <alignment horizontal="center"/>
    </xf>
    <xf numFmtId="0" fontId="15" fillId="5" borderId="14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 wrapText="1"/>
    </xf>
    <xf numFmtId="164" fontId="4" fillId="2" borderId="0" xfId="1" applyNumberFormat="1" applyFont="1" applyFill="1" applyProtection="1"/>
    <xf numFmtId="0" fontId="15" fillId="0" borderId="0" xfId="0" quotePrefix="1" applyFont="1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1" fontId="4" fillId="5" borderId="7" xfId="1" applyNumberFormat="1" applyFont="1" applyFill="1" applyBorder="1" applyAlignment="1" applyProtection="1">
      <alignment horizontal="right" indent="1"/>
    </xf>
    <xf numFmtId="0" fontId="16" fillId="0" borderId="0" xfId="0" applyFont="1" applyAlignment="1">
      <alignment horizontal="left" indent="1"/>
    </xf>
    <xf numFmtId="0" fontId="13" fillId="2" borderId="0" xfId="0" applyFont="1" applyFill="1" applyAlignment="1">
      <alignment vertical="top"/>
    </xf>
    <xf numFmtId="44" fontId="4" fillId="5" borderId="0" xfId="1" applyNumberFormat="1" applyFont="1" applyFill="1" applyBorder="1" applyAlignment="1" applyProtection="1">
      <alignment horizontal="right" indent="1"/>
    </xf>
    <xf numFmtId="44" fontId="4" fillId="5" borderId="3" xfId="1" applyNumberFormat="1" applyFont="1" applyFill="1" applyBorder="1" applyAlignment="1" applyProtection="1">
      <alignment horizontal="right" indent="1"/>
    </xf>
    <xf numFmtId="0" fontId="15" fillId="5" borderId="15" xfId="0" applyFont="1" applyFill="1" applyBorder="1"/>
    <xf numFmtId="0" fontId="17" fillId="0" borderId="0" xfId="0" applyFont="1" applyAlignment="1">
      <alignment horizontal="right"/>
    </xf>
    <xf numFmtId="0" fontId="4" fillId="6" borderId="4" xfId="0" quotePrefix="1" applyFont="1" applyFill="1" applyBorder="1" applyAlignment="1" applyProtection="1">
      <alignment horizontal="left" indent="1"/>
      <protection locked="0"/>
    </xf>
    <xf numFmtId="0" fontId="0" fillId="5" borderId="0" xfId="0" applyFill="1" applyAlignment="1">
      <alignment horizontal="center"/>
    </xf>
    <xf numFmtId="0" fontId="0" fillId="5" borderId="0" xfId="0" applyFill="1" applyAlignment="1">
      <alignment vertical="center" wrapText="1"/>
    </xf>
    <xf numFmtId="0" fontId="18" fillId="9" borderId="0" xfId="0" applyFont="1" applyFill="1" applyAlignment="1">
      <alignment horizontal="left" vertical="center" wrapText="1" indent="1"/>
    </xf>
    <xf numFmtId="14" fontId="4" fillId="2" borderId="0" xfId="0" applyNumberFormat="1" applyFont="1" applyFill="1"/>
    <xf numFmtId="0" fontId="0" fillId="0" borderId="17" xfId="0" applyBorder="1" applyAlignment="1">
      <alignment horizontal="center"/>
    </xf>
    <xf numFmtId="166" fontId="4" fillId="5" borderId="6" xfId="1" applyNumberFormat="1" applyFont="1" applyFill="1" applyBorder="1" applyAlignment="1" applyProtection="1">
      <alignment horizontal="right" indent="1"/>
    </xf>
    <xf numFmtId="168" fontId="0" fillId="0" borderId="0" xfId="0" applyNumberFormat="1"/>
    <xf numFmtId="0" fontId="4" fillId="6" borderId="9" xfId="0" applyFont="1" applyFill="1" applyBorder="1" applyAlignment="1" applyProtection="1">
      <alignment horizontal="left" indent="1"/>
      <protection locked="0"/>
    </xf>
    <xf numFmtId="0" fontId="4" fillId="0" borderId="0" xfId="0" applyFont="1"/>
    <xf numFmtId="0" fontId="4" fillId="2" borderId="0" xfId="0" applyFont="1" applyFill="1" applyAlignment="1">
      <alignment horizontal="center" wrapText="1"/>
    </xf>
    <xf numFmtId="14" fontId="4" fillId="6" borderId="8" xfId="0" applyNumberFormat="1" applyFont="1" applyFill="1" applyBorder="1" applyAlignment="1" applyProtection="1">
      <alignment horizontal="center"/>
      <protection locked="0"/>
    </xf>
    <xf numFmtId="14" fontId="4" fillId="6" borderId="4" xfId="0" applyNumberFormat="1" applyFont="1" applyFill="1" applyBorder="1" applyAlignment="1" applyProtection="1">
      <alignment horizontal="center"/>
      <protection locked="0"/>
    </xf>
    <xf numFmtId="14" fontId="4" fillId="6" borderId="6" xfId="0" applyNumberFormat="1" applyFont="1" applyFill="1" applyBorder="1" applyAlignment="1" applyProtection="1">
      <alignment horizontal="right" indent="1"/>
      <protection locked="0"/>
    </xf>
    <xf numFmtId="14" fontId="4" fillId="6" borderId="7" xfId="1" applyNumberFormat="1" applyFont="1" applyFill="1" applyBorder="1" applyAlignment="1" applyProtection="1">
      <alignment horizontal="right" indent="1"/>
      <protection locked="0"/>
    </xf>
    <xf numFmtId="0" fontId="21" fillId="0" borderId="0" xfId="2" applyFont="1" applyAlignment="1">
      <alignment vertical="top"/>
    </xf>
    <xf numFmtId="0" fontId="17" fillId="2" borderId="0" xfId="0" applyFont="1" applyFill="1" applyAlignment="1">
      <alignment horizontal="right"/>
    </xf>
    <xf numFmtId="0" fontId="0" fillId="2" borderId="0" xfId="0" applyFill="1" applyAlignment="1">
      <alignment wrapText="1"/>
    </xf>
    <xf numFmtId="0" fontId="22" fillId="0" borderId="0" xfId="0" applyFont="1" applyAlignment="1">
      <alignment horizontal="left" indent="2"/>
    </xf>
    <xf numFmtId="0" fontId="9" fillId="4" borderId="0" xfId="0" applyFont="1" applyFill="1" applyAlignment="1">
      <alignment horizontal="centerContinuous" vertical="center"/>
    </xf>
    <xf numFmtId="0" fontId="24" fillId="2" borderId="0" xfId="0" applyFont="1" applyFill="1" applyAlignment="1">
      <alignment horizontal="right"/>
    </xf>
    <xf numFmtId="0" fontId="25" fillId="0" borderId="0" xfId="2" applyFont="1" applyAlignment="1">
      <alignment vertical="top"/>
    </xf>
    <xf numFmtId="44" fontId="4" fillId="6" borderId="9" xfId="0" applyNumberFormat="1" applyFont="1" applyFill="1" applyBorder="1" applyAlignment="1" applyProtection="1">
      <alignment horizontal="left" indent="1"/>
      <protection locked="0"/>
    </xf>
    <xf numFmtId="44" fontId="4" fillId="6" borderId="1" xfId="0" applyNumberFormat="1" applyFont="1" applyFill="1" applyBorder="1" applyAlignment="1" applyProtection="1">
      <alignment horizontal="left" indent="1"/>
      <protection locked="0"/>
    </xf>
    <xf numFmtId="1" fontId="4" fillId="6" borderId="5" xfId="1" applyNumberFormat="1" applyFont="1" applyFill="1" applyBorder="1" applyAlignment="1" applyProtection="1">
      <alignment horizontal="left"/>
      <protection locked="0"/>
    </xf>
    <xf numFmtId="44" fontId="4" fillId="5" borderId="10" xfId="0" applyNumberFormat="1" applyFont="1" applyFill="1" applyBorder="1" applyAlignment="1">
      <alignment horizontal="left" indent="1"/>
    </xf>
    <xf numFmtId="44" fontId="4" fillId="5" borderId="2" xfId="0" applyNumberFormat="1" applyFont="1" applyFill="1" applyBorder="1" applyAlignment="1">
      <alignment horizontal="left" indent="1"/>
    </xf>
    <xf numFmtId="44" fontId="4" fillId="5" borderId="12" xfId="0" applyNumberFormat="1" applyFont="1" applyFill="1" applyBorder="1" applyAlignment="1">
      <alignment horizontal="left" indent="1"/>
    </xf>
    <xf numFmtId="166" fontId="4" fillId="6" borderId="6" xfId="0" applyNumberFormat="1" applyFont="1" applyFill="1" applyBorder="1" applyAlignment="1" applyProtection="1">
      <alignment horizontal="left" indent="1"/>
      <protection locked="0"/>
    </xf>
    <xf numFmtId="0" fontId="19" fillId="9" borderId="0" xfId="0" applyFont="1" applyFill="1" applyAlignment="1">
      <alignment horizontal="left" vertical="center" wrapText="1" indent="1"/>
    </xf>
    <xf numFmtId="0" fontId="23" fillId="9" borderId="0" xfId="0" applyFont="1" applyFill="1" applyAlignment="1">
      <alignment horizontal="left" vertical="center" wrapText="1" indent="1"/>
    </xf>
    <xf numFmtId="0" fontId="28" fillId="9" borderId="0" xfId="0" applyFont="1" applyFill="1" applyAlignment="1">
      <alignment horizontal="left" vertical="center" wrapText="1"/>
    </xf>
    <xf numFmtId="0" fontId="18" fillId="9" borderId="0" xfId="0" applyFont="1" applyFill="1" applyAlignment="1">
      <alignment horizontal="left" vertical="center" indent="1"/>
    </xf>
    <xf numFmtId="0" fontId="0" fillId="9" borderId="0" xfId="0" applyFill="1"/>
    <xf numFmtId="0" fontId="3" fillId="9" borderId="0" xfId="0" applyFont="1" applyFill="1"/>
    <xf numFmtId="0" fontId="29" fillId="9" borderId="0" xfId="0" applyFont="1" applyFill="1" applyAlignment="1">
      <alignment horizontal="left" vertical="center" indent="1"/>
    </xf>
    <xf numFmtId="0" fontId="0" fillId="9" borderId="0" xfId="0" applyFill="1" applyAlignment="1">
      <alignment horizontal="left" vertical="center" wrapText="1" indent="1"/>
    </xf>
    <xf numFmtId="0" fontId="19" fillId="9" borderId="0" xfId="0" applyFont="1" applyFill="1" applyAlignment="1">
      <alignment horizontal="left" vertical="center" indent="1"/>
    </xf>
    <xf numFmtId="0" fontId="0" fillId="9" borderId="0" xfId="0" applyFill="1" applyAlignment="1">
      <alignment horizontal="left" vertical="center" indent="1"/>
    </xf>
    <xf numFmtId="0" fontId="0" fillId="9" borderId="0" xfId="0" applyFill="1" applyAlignment="1">
      <alignment horizontal="center"/>
    </xf>
    <xf numFmtId="0" fontId="18" fillId="9" borderId="0" xfId="0" applyFont="1" applyFill="1" applyAlignment="1">
      <alignment vertical="center"/>
    </xf>
    <xf numFmtId="0" fontId="32" fillId="0" borderId="0" xfId="0" applyFont="1" applyAlignment="1">
      <alignment horizontal="right"/>
    </xf>
    <xf numFmtId="0" fontId="5" fillId="2" borderId="0" xfId="0" applyFont="1" applyFill="1" applyAlignment="1">
      <alignment horizontal="left" vertical="top" wrapText="1" indent="1"/>
    </xf>
    <xf numFmtId="0" fontId="36" fillId="9" borderId="0" xfId="0" applyFont="1" applyFill="1" applyAlignment="1">
      <alignment vertical="top" wrapText="1"/>
    </xf>
    <xf numFmtId="0" fontId="26" fillId="2" borderId="0" xfId="0" applyFont="1" applyFill="1"/>
    <xf numFmtId="1" fontId="4" fillId="6" borderId="3" xfId="1" applyNumberFormat="1" applyFont="1" applyFill="1" applyBorder="1" applyAlignment="1" applyProtection="1">
      <alignment horizontal="right" indent="1"/>
      <protection locked="0"/>
    </xf>
    <xf numFmtId="0" fontId="4" fillId="6" borderId="6" xfId="0" applyFont="1" applyFill="1" applyBorder="1" applyAlignment="1" applyProtection="1">
      <alignment horizontal="right" indent="1"/>
      <protection locked="0"/>
    </xf>
    <xf numFmtId="1" fontId="4" fillId="6" borderId="6" xfId="0" applyNumberFormat="1" applyFont="1" applyFill="1" applyBorder="1" applyAlignment="1" applyProtection="1">
      <alignment horizontal="right" indent="1"/>
      <protection locked="0"/>
    </xf>
    <xf numFmtId="1" fontId="15" fillId="5" borderId="15" xfId="0" applyNumberFormat="1" applyFont="1" applyFill="1" applyBorder="1"/>
    <xf numFmtId="0" fontId="0" fillId="0" borderId="17" xfId="0" applyBorder="1"/>
    <xf numFmtId="0" fontId="25" fillId="2" borderId="0" xfId="2" applyFont="1" applyFill="1" applyAlignment="1">
      <alignment vertical="top"/>
    </xf>
    <xf numFmtId="0" fontId="16" fillId="0" borderId="0" xfId="0" applyFont="1" applyAlignment="1">
      <alignment horizontal="left" indent="2"/>
    </xf>
    <xf numFmtId="0" fontId="16" fillId="0" borderId="0" xfId="0" applyFont="1" applyAlignment="1">
      <alignment vertical="center"/>
    </xf>
    <xf numFmtId="0" fontId="16" fillId="4" borderId="0" xfId="0" applyFont="1" applyFill="1" applyAlignment="1">
      <alignment horizontal="left" vertical="center"/>
    </xf>
    <xf numFmtId="0" fontId="16" fillId="5" borderId="0" xfId="0" applyFont="1" applyFill="1"/>
    <xf numFmtId="0" fontId="16" fillId="9" borderId="0" xfId="0" applyFont="1" applyFill="1"/>
    <xf numFmtId="0" fontId="38" fillId="9" borderId="0" xfId="0" applyFont="1" applyFill="1" applyAlignment="1">
      <alignment horizontal="left" vertical="center" wrapText="1" indent="1"/>
    </xf>
    <xf numFmtId="0" fontId="16" fillId="9" borderId="0" xfId="0" applyFont="1" applyFill="1" applyAlignment="1">
      <alignment horizontal="left" vertical="center" wrapText="1" indent="1"/>
    </xf>
    <xf numFmtId="0" fontId="16" fillId="5" borderId="0" xfId="0" applyFont="1" applyFill="1" applyAlignment="1">
      <alignment vertical="center" wrapText="1"/>
    </xf>
    <xf numFmtId="0" fontId="16" fillId="2" borderId="0" xfId="0" applyFont="1" applyFill="1"/>
    <xf numFmtId="0" fontId="16" fillId="0" borderId="0" xfId="0" applyFont="1"/>
    <xf numFmtId="44" fontId="16" fillId="0" borderId="0" xfId="0" applyNumberFormat="1" applyFont="1" applyAlignment="1">
      <alignment horizontal="left" indent="2"/>
    </xf>
    <xf numFmtId="0" fontId="16" fillId="2" borderId="0" xfId="0" applyFont="1" applyFill="1" applyAlignment="1">
      <alignment horizontal="left" indent="3"/>
    </xf>
    <xf numFmtId="0" fontId="16" fillId="0" borderId="0" xfId="0" applyFont="1" applyAlignment="1">
      <alignment horizontal="left" vertical="center" indent="2"/>
    </xf>
    <xf numFmtId="44" fontId="16" fillId="2" borderId="0" xfId="0" applyNumberFormat="1" applyFont="1" applyFill="1"/>
    <xf numFmtId="166" fontId="16" fillId="2" borderId="0" xfId="0" applyNumberFormat="1" applyFont="1" applyFill="1"/>
    <xf numFmtId="0" fontId="0" fillId="0" borderId="17" xfId="0" applyBorder="1" applyAlignment="1">
      <alignment horizontal="left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15" fillId="2" borderId="0" xfId="0" applyFont="1" applyFill="1" applyAlignment="1">
      <alignment vertical="center"/>
    </xf>
    <xf numFmtId="0" fontId="39" fillId="9" borderId="0" xfId="0" applyFont="1" applyFill="1" applyAlignment="1">
      <alignment horizontal="left" vertical="center" indent="1"/>
    </xf>
    <xf numFmtId="0" fontId="17" fillId="0" borderId="0" xfId="0" applyFont="1" applyAlignment="1">
      <alignment horizontal="center"/>
    </xf>
    <xf numFmtId="166" fontId="40" fillId="4" borderId="0" xfId="0" applyNumberFormat="1" applyFont="1" applyFill="1" applyAlignment="1">
      <alignment vertical="center"/>
    </xf>
    <xf numFmtId="0" fontId="0" fillId="2" borderId="0" xfId="0" applyFill="1" applyAlignment="1">
      <alignment horizontal="right" vertical="center" wrapText="1" indent="1"/>
    </xf>
    <xf numFmtId="0" fontId="34" fillId="2" borderId="0" xfId="0" applyFont="1" applyFill="1" applyAlignment="1">
      <alignment horizontal="right" vertical="center"/>
    </xf>
    <xf numFmtId="0" fontId="33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right" vertical="center"/>
    </xf>
    <xf numFmtId="0" fontId="33" fillId="2" borderId="0" xfId="0" applyFont="1" applyFill="1" applyAlignment="1">
      <alignment horizontal="right" vertical="center"/>
    </xf>
    <xf numFmtId="0" fontId="0" fillId="4" borderId="0" xfId="0" applyFill="1" applyAlignment="1">
      <alignment horizontal="left" vertical="center" wrapText="1"/>
    </xf>
    <xf numFmtId="1" fontId="4" fillId="6" borderId="6" xfId="1" applyNumberFormat="1" applyFont="1" applyFill="1" applyBorder="1" applyAlignment="1" applyProtection="1">
      <alignment horizontal="right" indent="1"/>
      <protection locked="0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 vertical="center" wrapText="1"/>
    </xf>
    <xf numFmtId="0" fontId="41" fillId="5" borderId="0" xfId="0" applyFont="1" applyFill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</cellXfs>
  <cellStyles count="3">
    <cellStyle name="Hyperkobling" xfId="2" builtinId="8"/>
    <cellStyle name="Normal" xfId="0" builtinId="0"/>
    <cellStyle name="Prosent" xfId="1" builtinId="5"/>
  </cellStyles>
  <dxfs count="4">
    <dxf>
      <fill>
        <patternFill>
          <bgColor theme="0"/>
        </patternFill>
      </fill>
    </dxf>
    <dxf>
      <font>
        <color rgb="FF0070C0"/>
      </font>
    </dxf>
    <dxf>
      <font>
        <color rgb="FF0070C0"/>
      </font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2E7E7"/>
      <color rgb="FFF15540"/>
      <color rgb="FF418541"/>
      <color rgb="FF50A450"/>
      <color rgb="FFF2EFED"/>
      <color rgb="FF282828"/>
      <color rgb="FFFFF8E6"/>
      <color rgb="FFE4EFE4"/>
      <color rgb="FFBFBFBF"/>
      <color rgb="FF356D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22/10/relationships/richValueRel" Target="richData/richValueRel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6" Type="http://schemas.openxmlformats.org/officeDocument/2006/relationships/image" Target="../media/image7.svg"/><Relationship Id="rId5" Type="http://schemas.openxmlformats.org/officeDocument/2006/relationships/image" Target="../media/image6.png"/><Relationship Id="rId4" Type="http://schemas.openxmlformats.org/officeDocument/2006/relationships/image" Target="../media/image5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18</xdr:row>
      <xdr:rowOff>35700</xdr:rowOff>
    </xdr:from>
    <xdr:to>
      <xdr:col>2</xdr:col>
      <xdr:colOff>680625</xdr:colOff>
      <xdr:row>20</xdr:row>
      <xdr:rowOff>288000</xdr:rowOff>
    </xdr:to>
    <xdr:grpSp>
      <xdr:nvGrpSpPr>
        <xdr:cNvPr id="9" name="Gruppe 8">
          <a:extLst>
            <a:ext uri="{FF2B5EF4-FFF2-40B4-BE49-F238E27FC236}">
              <a16:creationId xmlns:a16="http://schemas.microsoft.com/office/drawing/2014/main" id="{88B41D24-972C-4CB5-1C9D-1CCCDF9612E4}"/>
            </a:ext>
          </a:extLst>
        </xdr:cNvPr>
        <xdr:cNvGrpSpPr/>
      </xdr:nvGrpSpPr>
      <xdr:grpSpPr>
        <a:xfrm>
          <a:off x="771525" y="3979050"/>
          <a:ext cx="290100" cy="938100"/>
          <a:chOff x="771525" y="4169550"/>
          <a:chExt cx="290100" cy="938100"/>
        </a:xfrm>
      </xdr:grpSpPr>
      <xdr:grpSp>
        <xdr:nvGrpSpPr>
          <xdr:cNvPr id="8" name="Gruppe 7">
            <a:extLst>
              <a:ext uri="{FF2B5EF4-FFF2-40B4-BE49-F238E27FC236}">
                <a16:creationId xmlns:a16="http://schemas.microsoft.com/office/drawing/2014/main" id="{1E1A61A9-62B3-2EE5-9C76-7E86B8047320}"/>
              </a:ext>
            </a:extLst>
          </xdr:cNvPr>
          <xdr:cNvGrpSpPr/>
        </xdr:nvGrpSpPr>
        <xdr:grpSpPr>
          <a:xfrm>
            <a:off x="771525" y="4505325"/>
            <a:ext cx="290100" cy="602325"/>
            <a:chOff x="771525" y="4505325"/>
            <a:chExt cx="290100" cy="602325"/>
          </a:xfrm>
        </xdr:grpSpPr>
        <xdr:pic>
          <xdr:nvPicPr>
            <xdr:cNvPr id="5" name="Grafikk 4" descr="E-post med heldekkende fyll">
              <a:extLst>
                <a:ext uri="{FF2B5EF4-FFF2-40B4-BE49-F238E27FC236}">
                  <a16:creationId xmlns:a16="http://schemas.microsoft.com/office/drawing/2014/main" id="{E3F84282-909C-4591-8CCF-14216BA437A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809625" y="4505325"/>
              <a:ext cx="252000" cy="252000"/>
            </a:xfrm>
            <a:prstGeom prst="rect">
              <a:avLst/>
            </a:prstGeom>
          </xdr:spPr>
        </xdr:pic>
        <xdr:pic>
          <xdr:nvPicPr>
            <xdr:cNvPr id="6" name="Grafikk 5" descr="Kundeservice med heldekkende fyll">
              <a:extLst>
                <a:ext uri="{FF2B5EF4-FFF2-40B4-BE49-F238E27FC236}">
                  <a16:creationId xmlns:a16="http://schemas.microsoft.com/office/drawing/2014/main" id="{B611F1CF-50A7-4E21-A59D-C6A900F05FA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96DAC541-7B7A-43D3-8B79-37D633B846F1}">
                  <asvg:svgBlip xmlns:asvg="http://schemas.microsoft.com/office/drawing/2016/SVG/main" r:embed="rId4"/>
                </a:ext>
              </a:extLst>
            </a:blip>
            <a:stretch>
              <a:fillRect/>
            </a:stretch>
          </xdr:blipFill>
          <xdr:spPr>
            <a:xfrm>
              <a:off x="771525" y="4819650"/>
              <a:ext cx="288000" cy="288000"/>
            </a:xfrm>
            <a:prstGeom prst="rect">
              <a:avLst/>
            </a:prstGeom>
          </xdr:spPr>
        </xdr:pic>
      </xdr:grpSp>
      <xdr:pic>
        <xdr:nvPicPr>
          <xdr:cNvPr id="7" name="Grafikk 6" descr="Verden med heldekkende fyll">
            <a:extLst>
              <a:ext uri="{FF2B5EF4-FFF2-40B4-BE49-F238E27FC236}">
                <a16:creationId xmlns:a16="http://schemas.microsoft.com/office/drawing/2014/main" id="{FE753CDA-EE88-4ACF-9825-BE07AAE9048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807225" y="4169550"/>
            <a:ext cx="252000" cy="252000"/>
          </a:xfrm>
          <a:prstGeom prst="rect">
            <a:avLst/>
          </a:prstGeom>
        </xdr:spPr>
      </xdr:pic>
    </xdr:grp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katteetaten.no/satser/arbeidsgiveravgift-soneinndeling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katteetaten.no/satser/arbeidsgiveravgift-soneinndeling/" TargetMode="External"/><Relationship Id="rId2" Type="http://schemas.openxmlformats.org/officeDocument/2006/relationships/hyperlink" Target="https://www.ks.no/globalassets/fagomrader/lonn-og-tariff/Vedlegg-1-til-SFS-2213-justert-pr-010821.pdf" TargetMode="External"/><Relationship Id="rId1" Type="http://schemas.openxmlformats.org/officeDocument/2006/relationships/hyperlink" Target="https://www.skatteetaten.no/satser/arbeidsgiveravgift-soneinndeling/" TargetMode="External"/><Relationship Id="rId4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egjeringen.no/no/dokumenter/satser-for-kommunal-egenbetaling-for-statlige-barnevernstiltak-2023/id2953174/" TargetMode="External"/><Relationship Id="rId2" Type="http://schemas.openxmlformats.org/officeDocument/2006/relationships/hyperlink" Target="https://www.regjeringen.no/no/dokumenter/satser-for-kommunal-egenbetaling-for-statlige-barnevernstiltak-2024/id3020128/" TargetMode="External"/><Relationship Id="rId1" Type="http://schemas.openxmlformats.org/officeDocument/2006/relationships/hyperlink" Target="https://www.regjeringen.no/no/dokumenter/satser-for-kommunal-egenbetaling-for-barnevernstiltak-2022/id2902438/" TargetMode="External"/><Relationship Id="rId6" Type="http://schemas.openxmlformats.org/officeDocument/2006/relationships/hyperlink" Target="https://www.ks.no/arkiv/veiledende-satser-for-fosterhjem-og-besokshjem-2022/" TargetMode="External"/><Relationship Id="rId5" Type="http://schemas.openxmlformats.org/officeDocument/2006/relationships/hyperlink" Target="https://www.ks.no/arkiv/veiledende-satser-for-fosterhjem-og-besokshjem-2023/" TargetMode="External"/><Relationship Id="rId4" Type="http://schemas.openxmlformats.org/officeDocument/2006/relationships/hyperlink" Target="https://www.ks.no/fagomrader/barn-og-unge/barnevern/veiledende-satser-for-fosterhjem-og-besokshjem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605A2-3A47-4F85-AA95-D9C5246B3DC7}">
  <sheetPr codeName="Ark1">
    <tabColor theme="1" tint="0.249977111117893"/>
  </sheetPr>
  <dimension ref="A1:I27"/>
  <sheetViews>
    <sheetView tabSelected="1" zoomScaleNormal="100" workbookViewId="0">
      <selection activeCell="A28" sqref="A28:XFD1048576"/>
    </sheetView>
  </sheetViews>
  <sheetFormatPr baseColWidth="10" defaultColWidth="0" defaultRowHeight="15" zeroHeight="1" x14ac:dyDescent="0.25"/>
  <cols>
    <col min="1" max="1" width="1.42578125" customWidth="1"/>
    <col min="2" max="2" width="4.28515625" customWidth="1"/>
    <col min="3" max="3" width="11.42578125" customWidth="1"/>
    <col min="4" max="4" width="63.42578125" customWidth="1"/>
    <col min="5" max="5" width="14.85546875" bestFit="1" customWidth="1"/>
    <col min="6" max="7" width="11.42578125" customWidth="1"/>
    <col min="8" max="8" width="4.28515625" customWidth="1"/>
    <col min="9" max="9" width="1.42578125" customWidth="1"/>
    <col min="10" max="16384" width="11.42578125" hidden="1"/>
  </cols>
  <sheetData>
    <row r="1" spans="1:9" ht="34.5" x14ac:dyDescent="0.25">
      <c r="A1" s="8"/>
      <c r="B1" s="8"/>
      <c r="C1" s="22" t="s">
        <v>0</v>
      </c>
      <c r="D1" s="22"/>
      <c r="E1" s="22"/>
      <c r="F1" s="161"/>
      <c r="G1" s="161"/>
      <c r="H1" s="8"/>
      <c r="I1" s="8"/>
    </row>
    <row r="2" spans="1:9" x14ac:dyDescent="0.25">
      <c r="A2" s="8"/>
      <c r="B2" s="10"/>
      <c r="C2" s="10"/>
      <c r="D2" s="10"/>
      <c r="E2" s="10"/>
      <c r="F2" s="10"/>
      <c r="G2" s="10"/>
      <c r="H2" s="10"/>
      <c r="I2" s="8"/>
    </row>
    <row r="3" spans="1:9" ht="24" x14ac:dyDescent="0.25">
      <c r="A3" s="8"/>
      <c r="B3" s="10"/>
      <c r="C3" s="153" t="s">
        <v>1</v>
      </c>
      <c r="D3" s="114"/>
      <c r="E3" s="114"/>
      <c r="F3" s="113"/>
      <c r="G3" s="113"/>
      <c r="H3" s="10"/>
      <c r="I3" s="8"/>
    </row>
    <row r="4" spans="1:9" x14ac:dyDescent="0.25">
      <c r="A4" s="8"/>
      <c r="B4" s="10"/>
      <c r="C4" s="85"/>
      <c r="D4" s="85"/>
      <c r="E4" s="85"/>
      <c r="F4" s="85"/>
      <c r="G4" s="85"/>
      <c r="H4" s="10"/>
      <c r="I4" s="8"/>
    </row>
    <row r="5" spans="1:9" x14ac:dyDescent="0.25">
      <c r="A5" s="8"/>
      <c r="B5" s="10"/>
      <c r="C5" s="150"/>
      <c r="D5" s="150"/>
      <c r="E5" s="150"/>
      <c r="F5" s="150"/>
      <c r="G5" s="150"/>
      <c r="H5" s="10"/>
      <c r="I5" s="8"/>
    </row>
    <row r="6" spans="1:9" x14ac:dyDescent="0.25">
      <c r="A6" s="8"/>
      <c r="B6" s="10"/>
      <c r="C6" s="150"/>
      <c r="D6" s="150"/>
      <c r="E6" s="150"/>
      <c r="F6" s="150"/>
      <c r="G6" s="150"/>
      <c r="H6" s="10"/>
      <c r="I6" s="8"/>
    </row>
    <row r="7" spans="1:9" ht="15.75" thickBot="1" x14ac:dyDescent="0.3">
      <c r="A7" s="8"/>
      <c r="B7" s="10"/>
      <c r="C7" s="156">
        <v>1</v>
      </c>
      <c r="D7" s="151" t="s">
        <v>2</v>
      </c>
      <c r="E7" s="17"/>
      <c r="F7" s="150"/>
      <c r="G7" s="150"/>
      <c r="H7" s="10"/>
      <c r="I7" s="8"/>
    </row>
    <row r="8" spans="1:9" ht="15.75" thickTop="1" x14ac:dyDescent="0.25">
      <c r="A8" s="8"/>
      <c r="B8" s="10"/>
      <c r="C8" s="156">
        <v>2</v>
      </c>
      <c r="D8" s="151" t="s">
        <v>3</v>
      </c>
      <c r="E8" s="152" t="s">
        <v>4</v>
      </c>
      <c r="F8" s="150"/>
      <c r="G8" s="150"/>
      <c r="H8" s="10"/>
      <c r="I8" s="8"/>
    </row>
    <row r="9" spans="1:9" ht="15.75" x14ac:dyDescent="0.3">
      <c r="A9" s="8"/>
      <c r="B9" s="10"/>
      <c r="C9" s="156">
        <v>3</v>
      </c>
      <c r="D9" s="151" t="s">
        <v>5</v>
      </c>
      <c r="E9" s="154" t="s">
        <v>6</v>
      </c>
      <c r="F9" s="150"/>
      <c r="G9" s="150"/>
      <c r="H9" s="10"/>
      <c r="I9" s="8"/>
    </row>
    <row r="10" spans="1:9" ht="15.75" x14ac:dyDescent="0.25">
      <c r="A10" s="8"/>
      <c r="B10" s="10"/>
      <c r="C10" s="156">
        <v>4</v>
      </c>
      <c r="D10" s="151" t="s">
        <v>7</v>
      </c>
      <c r="E10" s="155">
        <v>100000</v>
      </c>
      <c r="F10" s="150"/>
      <c r="G10" s="150"/>
      <c r="H10" s="10"/>
      <c r="I10" s="8"/>
    </row>
    <row r="11" spans="1:9" x14ac:dyDescent="0.25">
      <c r="A11" s="8"/>
      <c r="B11" s="10"/>
      <c r="C11" s="150"/>
      <c r="D11" s="150"/>
      <c r="E11" s="150"/>
      <c r="F11" s="150"/>
      <c r="G11" s="150"/>
      <c r="H11" s="10"/>
      <c r="I11" s="8"/>
    </row>
    <row r="12" spans="1:9" x14ac:dyDescent="0.25">
      <c r="A12" s="8"/>
      <c r="B12" s="10"/>
      <c r="C12" s="150"/>
      <c r="D12" s="150"/>
      <c r="E12" s="150"/>
      <c r="F12" s="150"/>
      <c r="G12" s="150"/>
      <c r="H12" s="10"/>
      <c r="I12" s="8"/>
    </row>
    <row r="13" spans="1:9" x14ac:dyDescent="0.25">
      <c r="A13" s="8"/>
      <c r="B13" s="10"/>
      <c r="C13" s="85"/>
      <c r="D13" s="85"/>
      <c r="E13" s="85"/>
      <c r="F13" s="85"/>
      <c r="G13" s="85"/>
      <c r="H13" s="10"/>
      <c r="I13" s="8"/>
    </row>
    <row r="14" spans="1:9" x14ac:dyDescent="0.25">
      <c r="A14" s="8"/>
      <c r="B14" s="10"/>
      <c r="C14" s="85"/>
      <c r="D14" s="85"/>
      <c r="E14" s="85"/>
      <c r="F14" s="85"/>
      <c r="G14" s="85"/>
      <c r="H14" s="10"/>
      <c r="I14" s="8"/>
    </row>
    <row r="15" spans="1:9" ht="24" x14ac:dyDescent="0.25">
      <c r="A15" s="8"/>
      <c r="B15" s="10"/>
      <c r="C15" s="153" t="s">
        <v>8</v>
      </c>
      <c r="D15" s="114"/>
      <c r="E15" s="114"/>
      <c r="F15" s="113"/>
      <c r="G15" s="113"/>
      <c r="H15" s="10"/>
      <c r="I15" s="8"/>
    </row>
    <row r="16" spans="1:9" x14ac:dyDescent="0.25">
      <c r="A16" s="8"/>
      <c r="B16" s="10"/>
      <c r="C16" s="85"/>
      <c r="D16" s="85"/>
      <c r="E16" s="85"/>
      <c r="F16" s="85"/>
      <c r="G16" s="85"/>
      <c r="H16" s="10"/>
      <c r="I16" s="8"/>
    </row>
    <row r="17" spans="1:9" x14ac:dyDescent="0.25">
      <c r="A17" s="8"/>
      <c r="B17" s="10"/>
      <c r="C17" s="150"/>
      <c r="D17" s="150"/>
      <c r="E17" s="150"/>
      <c r="F17" s="150"/>
      <c r="G17" s="150"/>
      <c r="H17" s="10"/>
      <c r="I17" s="8"/>
    </row>
    <row r="18" spans="1:9" x14ac:dyDescent="0.25">
      <c r="A18" s="8"/>
      <c r="B18" s="10"/>
      <c r="C18" s="150"/>
      <c r="D18" s="150"/>
      <c r="E18" s="150"/>
      <c r="F18" s="150"/>
      <c r="G18" s="150"/>
      <c r="H18" s="10"/>
      <c r="I18" s="8"/>
    </row>
    <row r="19" spans="1:9" ht="27" customHeight="1" x14ac:dyDescent="0.25">
      <c r="A19" s="8"/>
      <c r="B19" s="10"/>
      <c r="C19" s="157"/>
      <c r="D19" s="158" t="s">
        <v>9</v>
      </c>
      <c r="E19" s="158"/>
      <c r="F19" s="158"/>
      <c r="G19" s="158"/>
      <c r="H19" s="10"/>
      <c r="I19" s="8"/>
    </row>
    <row r="20" spans="1:9" ht="27" customHeight="1" x14ac:dyDescent="0.25">
      <c r="A20" s="8"/>
      <c r="B20" s="10"/>
      <c r="C20" s="159"/>
      <c r="D20" s="158" t="s">
        <v>10</v>
      </c>
      <c r="E20" s="158"/>
      <c r="F20" s="163"/>
      <c r="G20" s="163"/>
      <c r="H20" s="10"/>
      <c r="I20" s="8"/>
    </row>
    <row r="21" spans="1:9" ht="27" customHeight="1" x14ac:dyDescent="0.25">
      <c r="A21" s="8"/>
      <c r="B21" s="10"/>
      <c r="C21" s="160"/>
      <c r="D21" s="158" t="s">
        <v>11</v>
      </c>
      <c r="E21" s="158"/>
      <c r="F21" s="158"/>
      <c r="G21" s="158"/>
      <c r="H21" s="10"/>
      <c r="I21" s="8"/>
    </row>
    <row r="22" spans="1:9" x14ac:dyDescent="0.25">
      <c r="A22" s="8"/>
      <c r="B22" s="10"/>
      <c r="C22" s="150"/>
      <c r="D22" s="150"/>
      <c r="E22" s="150"/>
      <c r="F22" s="150"/>
      <c r="G22" s="150"/>
      <c r="H22" s="10"/>
      <c r="I22" s="8"/>
    </row>
    <row r="23" spans="1:9" x14ac:dyDescent="0.25">
      <c r="A23" s="8"/>
      <c r="B23" s="10"/>
      <c r="C23" s="150"/>
      <c r="D23" s="150"/>
      <c r="E23" s="150"/>
      <c r="F23" s="150"/>
      <c r="G23" s="150"/>
      <c r="H23" s="10"/>
      <c r="I23" s="8"/>
    </row>
    <row r="24" spans="1:9" x14ac:dyDescent="0.25">
      <c r="A24" s="8"/>
      <c r="B24" s="10"/>
      <c r="C24" s="85"/>
      <c r="D24" s="85"/>
      <c r="E24" s="85"/>
      <c r="F24" s="85"/>
      <c r="G24" s="85"/>
      <c r="H24" s="85"/>
      <c r="I24" s="8"/>
    </row>
    <row r="25" spans="1:9" ht="31.5" x14ac:dyDescent="0.25">
      <c r="A25" s="8"/>
      <c r="B25" s="10"/>
      <c r="C25" s="85"/>
      <c r="D25" s="85"/>
      <c r="E25" s="85"/>
      <c r="F25" s="165" t="e" vm="1">
        <v>#VALUE!</v>
      </c>
      <c r="G25" s="165"/>
      <c r="H25" s="85"/>
      <c r="I25" s="8"/>
    </row>
    <row r="26" spans="1:9" x14ac:dyDescent="0.25">
      <c r="A26" s="8"/>
      <c r="B26" s="10"/>
      <c r="C26" s="85"/>
      <c r="D26" s="85"/>
      <c r="E26" s="85"/>
      <c r="F26" s="164"/>
      <c r="G26" s="164"/>
      <c r="H26" s="10"/>
      <c r="I26" s="8"/>
    </row>
    <row r="27" spans="1:9" x14ac:dyDescent="0.25">
      <c r="A27" s="8"/>
      <c r="B27" s="8"/>
      <c r="C27" s="8"/>
      <c r="D27" s="8"/>
      <c r="E27" s="8"/>
      <c r="F27" s="8"/>
      <c r="G27" s="8"/>
      <c r="H27" s="8"/>
      <c r="I27" s="8"/>
    </row>
  </sheetData>
  <sheetProtection algorithmName="SHA-512" hashValue="sug7Mbs6nMLvWTory5L7kLWVkXVKv6kZ1xPeOUs+UhBrWkH1LbBL0P8nYUttaCKLE8XoCbBjce1nwXnkYtQyuw==" saltValue="lmyKtZnZzCOhC8P5+GoRgg==" spinCount="100000" sheet="1" objects="1" scenarios="1" selectLockedCells="1" selectUnlockedCells="1"/>
  <mergeCells count="3">
    <mergeCell ref="F20:G20"/>
    <mergeCell ref="F26:G26"/>
    <mergeCell ref="F25:G25"/>
  </mergeCells>
  <dataValidations disablePrompts="1" count="1">
    <dataValidation allowBlank="1" showErrorMessage="1" sqref="E9" xr:uid="{9A644C29-D0A2-440E-9052-CD28F1A3BBA0}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41E1A-9B84-430B-AC62-CC4C7EB4D628}">
  <sheetPr codeName="Ark2">
    <tabColor rgb="FFF2E7E7"/>
    <pageSetUpPr autoPageBreaks="0" fitToPage="1"/>
  </sheetPr>
  <dimension ref="A1:L34"/>
  <sheetViews>
    <sheetView showGridLines="0" zoomScaleNormal="100" zoomScaleSheetLayoutView="97" workbookViewId="0">
      <pane ySplit="1" topLeftCell="A2" activePane="bottomLeft" state="frozen"/>
      <selection activeCell="F26" sqref="F26"/>
      <selection pane="bottomLeft" activeCell="D20" sqref="D20"/>
    </sheetView>
  </sheetViews>
  <sheetFormatPr baseColWidth="10" defaultColWidth="0" defaultRowHeight="15" zeroHeight="1" x14ac:dyDescent="0.25"/>
  <cols>
    <col min="1" max="1" width="1.42578125" customWidth="1"/>
    <col min="2" max="3" width="4.28515625" customWidth="1"/>
    <col min="4" max="4" width="39.28515625" customWidth="1"/>
    <col min="5" max="5" width="25.7109375" customWidth="1"/>
    <col min="6" max="6" width="28.28515625" style="143" customWidth="1"/>
    <col min="7" max="7" width="15.85546875" customWidth="1"/>
    <col min="8" max="8" width="4.28515625" customWidth="1"/>
    <col min="9" max="9" width="1.42578125" customWidth="1"/>
    <col min="10" max="16384" width="11.42578125" hidden="1"/>
  </cols>
  <sheetData>
    <row r="1" spans="1:12" ht="47.25" customHeight="1" x14ac:dyDescent="0.25">
      <c r="A1" s="8"/>
      <c r="B1" s="8"/>
      <c r="C1" s="22" t="s">
        <v>12</v>
      </c>
      <c r="D1" s="22"/>
      <c r="E1" s="8"/>
      <c r="F1" s="136"/>
      <c r="G1" s="8"/>
      <c r="H1" s="8"/>
      <c r="I1" s="8"/>
    </row>
    <row r="2" spans="1:12" ht="15" customHeight="1" x14ac:dyDescent="0.25">
      <c r="A2" s="8"/>
      <c r="B2" s="10"/>
      <c r="C2" s="10"/>
      <c r="D2" s="10"/>
      <c r="E2" s="10"/>
      <c r="F2" s="137"/>
      <c r="G2" s="10"/>
      <c r="H2" s="10"/>
      <c r="I2" s="8"/>
    </row>
    <row r="3" spans="1:12" ht="24" hidden="1" x14ac:dyDescent="0.4">
      <c r="A3" s="8"/>
      <c r="B3" s="10"/>
      <c r="C3" s="117" t="s">
        <v>13</v>
      </c>
      <c r="D3" s="116"/>
      <c r="E3" s="116"/>
      <c r="F3" s="138"/>
      <c r="G3" s="116"/>
      <c r="H3" s="10"/>
      <c r="I3" s="8"/>
    </row>
    <row r="4" spans="1:12" ht="22.5" x14ac:dyDescent="0.25">
      <c r="A4" s="8"/>
      <c r="B4" s="10"/>
      <c r="C4" s="114" t="s">
        <v>14</v>
      </c>
      <c r="D4" s="118" t="s">
        <v>15</v>
      </c>
      <c r="E4" s="113"/>
      <c r="F4" s="139"/>
      <c r="G4" s="113"/>
      <c r="H4" s="10"/>
      <c r="I4" s="8"/>
    </row>
    <row r="5" spans="1:12" ht="22.5" x14ac:dyDescent="0.25">
      <c r="A5" s="8"/>
      <c r="B5" s="10"/>
      <c r="C5" s="126" t="s">
        <v>16</v>
      </c>
      <c r="D5" s="121" t="s">
        <v>17</v>
      </c>
      <c r="E5" s="86"/>
      <c r="F5" s="140"/>
      <c r="G5" s="86"/>
      <c r="H5" s="10"/>
      <c r="I5" s="8"/>
    </row>
    <row r="6" spans="1:12" x14ac:dyDescent="0.25">
      <c r="A6" s="8"/>
      <c r="B6" s="10"/>
      <c r="C6" s="85"/>
      <c r="D6" s="85"/>
      <c r="E6" s="85"/>
      <c r="F6" s="141"/>
      <c r="G6" s="85"/>
      <c r="H6" s="10"/>
      <c r="I6" s="8"/>
    </row>
    <row r="7" spans="1:12" ht="15" customHeight="1" x14ac:dyDescent="0.25">
      <c r="A7" s="8"/>
      <c r="B7" s="10"/>
      <c r="C7" s="85"/>
      <c r="D7" s="85"/>
      <c r="E7" s="85"/>
      <c r="F7" s="141"/>
      <c r="G7" s="85"/>
      <c r="H7" s="10"/>
      <c r="I7" s="8"/>
    </row>
    <row r="8" spans="1:12" x14ac:dyDescent="0.25">
      <c r="A8" s="8"/>
      <c r="B8" s="10"/>
      <c r="C8" s="1"/>
      <c r="D8" s="1"/>
      <c r="E8" s="1"/>
      <c r="F8" s="142"/>
      <c r="G8" s="1"/>
      <c r="H8" s="10"/>
      <c r="I8" s="8"/>
    </row>
    <row r="9" spans="1:12" ht="24" x14ac:dyDescent="0.4">
      <c r="A9" s="8"/>
      <c r="B9" s="10"/>
      <c r="C9" s="1"/>
      <c r="D9" s="2" t="s">
        <v>18</v>
      </c>
      <c r="E9" s="3"/>
      <c r="H9" s="10"/>
      <c r="I9" s="8"/>
    </row>
    <row r="10" spans="1:12" x14ac:dyDescent="0.25">
      <c r="A10" s="8"/>
      <c r="B10" s="10"/>
      <c r="C10" s="1"/>
      <c r="D10" s="3"/>
      <c r="E10" s="3"/>
      <c r="H10" s="10"/>
      <c r="I10" s="8"/>
    </row>
    <row r="11" spans="1:12" ht="15.75" thickBot="1" x14ac:dyDescent="0.3">
      <c r="A11" s="8"/>
      <c r="B11" s="10"/>
      <c r="C11" s="103"/>
      <c r="D11" s="3" t="s">
        <v>19</v>
      </c>
      <c r="E11" s="17"/>
      <c r="F11" s="134" t="str">
        <f>L11</f>
        <v xml:space="preserve">*obligatorisk </v>
      </c>
      <c r="H11" s="10"/>
      <c r="I11" s="8"/>
      <c r="K11" cm="1">
        <f t="array" ref="K11">_xlfn.IFS(E11=0,1,E11="",1,TRUE,0)</f>
        <v>1</v>
      </c>
      <c r="L11" t="str">
        <f>IF(K11=0,"","*obligatorisk ")</f>
        <v xml:space="preserve">*obligatorisk </v>
      </c>
    </row>
    <row r="12" spans="1:12" ht="16.5" thickTop="1" thickBot="1" x14ac:dyDescent="0.3">
      <c r="A12" s="8"/>
      <c r="B12" s="10"/>
      <c r="C12" s="103"/>
      <c r="D12" s="3" t="s">
        <v>20</v>
      </c>
      <c r="E12" s="16"/>
      <c r="F12" s="134" t="str">
        <f>L12</f>
        <v xml:space="preserve">*obligatorisk </v>
      </c>
      <c r="H12" s="10"/>
      <c r="I12" s="8"/>
      <c r="K12" cm="1">
        <f t="array" ref="K12">_xlfn.IFS(E12=0,1,E12="",1,TRUE,0)</f>
        <v>1</v>
      </c>
      <c r="L12" t="str">
        <f t="shared" ref="L12:L13" si="0">IF(K12=0,"","*obligatorisk ")</f>
        <v xml:space="preserve">*obligatorisk </v>
      </c>
    </row>
    <row r="13" spans="1:12" ht="15.75" thickTop="1" x14ac:dyDescent="0.25">
      <c r="A13" s="8"/>
      <c r="B13" s="10"/>
      <c r="C13" s="103"/>
      <c r="D13" s="3" t="s">
        <v>21</v>
      </c>
      <c r="E13" s="18"/>
      <c r="F13" s="134" t="str">
        <f>L13</f>
        <v xml:space="preserve">*obligatorisk </v>
      </c>
      <c r="H13" s="10"/>
      <c r="I13" s="8"/>
      <c r="K13" cm="1">
        <f t="array" ref="K13">_xlfn.IFS(E13=0,1,E13="",1,TRUE,0)</f>
        <v>1</v>
      </c>
      <c r="L13" t="str">
        <f t="shared" si="0"/>
        <v xml:space="preserve">*obligatorisk </v>
      </c>
    </row>
    <row r="14" spans="1:12" x14ac:dyDescent="0.25">
      <c r="A14" s="8"/>
      <c r="B14" s="10"/>
      <c r="C14" s="1"/>
      <c r="D14" s="3"/>
      <c r="E14" s="15"/>
      <c r="F14" s="134"/>
      <c r="H14" s="10"/>
      <c r="I14" s="8"/>
    </row>
    <row r="15" spans="1:12" ht="15.75" thickBot="1" x14ac:dyDescent="0.3">
      <c r="A15" s="8"/>
      <c r="B15" s="10"/>
      <c r="C15" s="1"/>
      <c r="D15" s="3" t="s">
        <v>22</v>
      </c>
      <c r="E15" s="19">
        <v>0</v>
      </c>
      <c r="F15" s="134"/>
      <c r="H15" s="10"/>
      <c r="I15" s="8"/>
    </row>
    <row r="16" spans="1:12" ht="17.25" thickTop="1" thickBot="1" x14ac:dyDescent="0.35">
      <c r="A16" s="8"/>
      <c r="B16" s="10"/>
      <c r="C16" s="82" t="s">
        <v>6</v>
      </c>
      <c r="D16" s="3" t="s">
        <v>23</v>
      </c>
      <c r="E16" s="19">
        <v>0</v>
      </c>
      <c r="F16" s="134" t="str">
        <f>L16</f>
        <v xml:space="preserve">*obligatorisk </v>
      </c>
      <c r="H16" s="10"/>
      <c r="I16" s="8"/>
      <c r="K16" cm="1">
        <f t="array" ref="K16">_xlfn.IFS(E16=0,1,E16="",1,TRUE,0)</f>
        <v>1</v>
      </c>
      <c r="L16" t="str">
        <f t="shared" ref="L16:L18" si="1">IF(K16=0,"","*obligatorisk ")</f>
        <v xml:space="preserve">*obligatorisk </v>
      </c>
    </row>
    <row r="17" spans="1:12" ht="17.25" thickTop="1" thickBot="1" x14ac:dyDescent="0.35">
      <c r="A17" s="8"/>
      <c r="B17" s="10"/>
      <c r="C17" s="99" t="s">
        <v>6</v>
      </c>
      <c r="D17" s="3" t="s">
        <v>24</v>
      </c>
      <c r="E17" s="20">
        <v>0</v>
      </c>
      <c r="F17" s="134" t="str">
        <f>L17</f>
        <v xml:space="preserve">*obligatorisk </v>
      </c>
      <c r="H17" s="10"/>
      <c r="I17" s="8"/>
      <c r="K17" cm="1">
        <f t="array" ref="K17">_xlfn.IFS(E17=0,1,E17="",1,TRUE,0)</f>
        <v>1</v>
      </c>
      <c r="L17" t="str">
        <f t="shared" si="1"/>
        <v xml:space="preserve">*obligatorisk </v>
      </c>
    </row>
    <row r="18" spans="1:12" ht="16.5" thickTop="1" x14ac:dyDescent="0.3">
      <c r="A18" s="8"/>
      <c r="B18" s="10"/>
      <c r="C18" s="82" t="s">
        <v>6</v>
      </c>
      <c r="D18" s="92" t="s">
        <v>25</v>
      </c>
      <c r="E18" s="21">
        <v>0</v>
      </c>
      <c r="F18" s="134" t="str">
        <f>L18</f>
        <v xml:space="preserve">*obligatorisk </v>
      </c>
      <c r="H18" s="10"/>
      <c r="I18" s="8"/>
      <c r="K18" cm="1">
        <f t="array" ref="K18">_xlfn.IFS(E18=0,1,E18="",1,TRUE,0)</f>
        <v>1</v>
      </c>
      <c r="L18" t="str">
        <f t="shared" si="1"/>
        <v xml:space="preserve">*obligatorisk </v>
      </c>
    </row>
    <row r="19" spans="1:12" x14ac:dyDescent="0.25">
      <c r="A19" s="8"/>
      <c r="B19" s="10"/>
      <c r="C19" s="1"/>
      <c r="D19" s="104" t="s">
        <v>130</v>
      </c>
      <c r="E19" s="15"/>
      <c r="H19" s="10"/>
      <c r="I19" s="8"/>
    </row>
    <row r="20" spans="1:12" x14ac:dyDescent="0.25">
      <c r="A20" s="8"/>
      <c r="B20" s="10"/>
      <c r="C20" s="1"/>
      <c r="D20" s="98"/>
      <c r="E20" s="15"/>
      <c r="H20" s="10"/>
      <c r="I20" s="8"/>
    </row>
    <row r="21" spans="1:12" ht="15.75" thickBot="1" x14ac:dyDescent="0.3">
      <c r="A21" s="8"/>
      <c r="B21" s="10"/>
      <c r="C21" s="1"/>
      <c r="D21" s="3" t="s">
        <v>26</v>
      </c>
      <c r="E21" s="31" t="str">
        <f>IF(K30=0,E11/1950,"")</f>
        <v/>
      </c>
      <c r="H21" s="10"/>
      <c r="I21" s="8"/>
    </row>
    <row r="22" spans="1:12" ht="15.75" thickTop="1" x14ac:dyDescent="0.25">
      <c r="A22" s="8"/>
      <c r="B22" s="10"/>
      <c r="C22" s="1"/>
      <c r="D22" s="3" t="s">
        <v>27</v>
      </c>
      <c r="E22" s="52" t="str">
        <f>IF(K30=0,E12/37.5,"")</f>
        <v/>
      </c>
      <c r="H22" s="10"/>
      <c r="I22" s="8"/>
    </row>
    <row r="23" spans="1:12" x14ac:dyDescent="0.25">
      <c r="A23" s="8"/>
      <c r="B23" s="10"/>
      <c r="C23" s="1"/>
      <c r="D23" s="3"/>
      <c r="E23" s="4"/>
      <c r="H23" s="10"/>
      <c r="I23" s="8"/>
    </row>
    <row r="24" spans="1:12" ht="15.75" thickBot="1" x14ac:dyDescent="0.3">
      <c r="A24" s="8"/>
      <c r="B24" s="10"/>
      <c r="C24" s="1"/>
      <c r="D24" s="3" t="s">
        <v>28</v>
      </c>
      <c r="E24" s="53" t="str">
        <f>IF(K30=0,E11*(E12/37.5)*(E13/52),"")</f>
        <v/>
      </c>
      <c r="H24" s="10"/>
      <c r="I24" s="8"/>
    </row>
    <row r="25" spans="1:12" ht="16.5" thickTop="1" thickBot="1" x14ac:dyDescent="0.3">
      <c r="A25" s="8"/>
      <c r="B25" s="10"/>
      <c r="C25" s="1"/>
      <c r="D25" s="3" t="s">
        <v>29</v>
      </c>
      <c r="E25" s="54" t="str">
        <f>IF(K30=0,E24*E15,"")</f>
        <v/>
      </c>
      <c r="H25" s="10"/>
      <c r="I25" s="8"/>
    </row>
    <row r="26" spans="1:12" ht="16.5" thickTop="1" thickBot="1" x14ac:dyDescent="0.3">
      <c r="A26" s="8"/>
      <c r="B26" s="10"/>
      <c r="C26" s="1"/>
      <c r="D26" s="3" t="s">
        <v>30</v>
      </c>
      <c r="E26" s="54" t="str">
        <f>IF(K30=0,(E24+E25)*E16,"")</f>
        <v/>
      </c>
      <c r="H26" s="10"/>
      <c r="I26" s="8"/>
    </row>
    <row r="27" spans="1:12" ht="16.5" thickTop="1" thickBot="1" x14ac:dyDescent="0.3">
      <c r="A27" s="8"/>
      <c r="B27" s="10"/>
      <c r="C27" s="1"/>
      <c r="D27" s="3" t="s">
        <v>31</v>
      </c>
      <c r="E27" s="54" t="str">
        <f>IF(K30=0,(E24+E25+E26)*E17,"")</f>
        <v/>
      </c>
      <c r="H27" s="10"/>
      <c r="I27" s="8"/>
    </row>
    <row r="28" spans="1:12" ht="16.5" customHeight="1" thickTop="1" x14ac:dyDescent="0.25">
      <c r="A28" s="8"/>
      <c r="B28" s="10"/>
      <c r="C28" s="1"/>
      <c r="D28" s="3" t="s">
        <v>32</v>
      </c>
      <c r="E28" s="55" t="str">
        <f>IF(K30=0,(E24+E25+E26+E27)*E18,"")</f>
        <v/>
      </c>
      <c r="H28" s="10"/>
      <c r="I28" s="8"/>
    </row>
    <row r="29" spans="1:12" ht="6" customHeight="1" x14ac:dyDescent="0.25">
      <c r="A29" s="8"/>
      <c r="B29" s="10"/>
      <c r="C29" s="1"/>
      <c r="D29" s="3"/>
      <c r="E29" s="4"/>
      <c r="H29" s="10"/>
      <c r="I29" s="8"/>
    </row>
    <row r="30" spans="1:12" ht="18.75" x14ac:dyDescent="0.25">
      <c r="A30" s="8"/>
      <c r="B30" s="11"/>
      <c r="C30" s="12"/>
      <c r="D30" s="13" t="s">
        <v>33</v>
      </c>
      <c r="E30" s="14">
        <f>IFERROR(SUM(E24:E28),"")</f>
        <v>0</v>
      </c>
      <c r="F30" s="135"/>
      <c r="G30" s="12"/>
      <c r="H30" s="10"/>
      <c r="I30" s="8"/>
      <c r="K30">
        <f>SUM(K8:K28)</f>
        <v>6</v>
      </c>
    </row>
    <row r="31" spans="1:12" x14ac:dyDescent="0.25">
      <c r="A31" s="8"/>
      <c r="B31" s="10"/>
      <c r="H31" s="10"/>
      <c r="I31" s="8"/>
    </row>
    <row r="32" spans="1:12" x14ac:dyDescent="0.25">
      <c r="A32" s="8"/>
      <c r="B32" s="10"/>
      <c r="C32" s="10"/>
      <c r="D32" s="10"/>
      <c r="E32" s="10"/>
      <c r="F32" s="137"/>
      <c r="G32" s="10"/>
      <c r="H32" s="10"/>
      <c r="I32" s="8"/>
    </row>
    <row r="33" spans="1:9" x14ac:dyDescent="0.25">
      <c r="A33" s="8"/>
      <c r="B33" s="10"/>
      <c r="C33" s="10"/>
      <c r="D33" s="10"/>
      <c r="E33" s="10"/>
      <c r="F33" s="137"/>
      <c r="G33" s="10"/>
      <c r="H33" s="10"/>
      <c r="I33" s="8"/>
    </row>
    <row r="34" spans="1:9" ht="6" customHeight="1" x14ac:dyDescent="0.25">
      <c r="A34" s="8"/>
      <c r="B34" s="8"/>
      <c r="C34" s="8"/>
      <c r="D34" s="8"/>
      <c r="E34" s="8"/>
      <c r="F34" s="136"/>
      <c r="G34" s="8"/>
      <c r="H34" s="8"/>
      <c r="I34" s="8"/>
    </row>
  </sheetData>
  <sheetProtection algorithmName="SHA-512" hashValue="fJGyousQw41De4IW1QozEX4w5cvt8LpMFfJxTnJ974weX8TLSwCDDspV/NaV6w+eWbWA5isJ9E5upczTCLsJBQ==" saltValue="wNYeL1smXoTwk54iaFQOZA==" spinCount="100000" sheet="1" objects="1" scenarios="1"/>
  <dataValidations count="3">
    <dataValidation allowBlank="1" showInputMessage="1" showErrorMessage="1" promptTitle="Pension" prompt="Arbeidsgiveren betaler et beløp som tilsvarer minimum to prosent av arbeidstakerens lønn til pensjonsordningen. _x000a__x000a_Arbeidsgiver kan velge en høyere prosent, eller sats, innenfor rammene som står i pensjonslovene." sqref="C17" xr:uid="{2C764A4A-C21F-4776-AC66-1582C289EC14}"/>
    <dataValidation allowBlank="1" showInputMessage="1" showErrorMessage="1" promptTitle="Feriepenger" prompt="Feriepengene skal være minimum 10,2 prosent av lønnen i opptjeningsåret (12 prosent om arbeidstaker har fem ukers ferie). _x000a__x000a_Arbeidstakere over 60 år har rett på minimum 12,5 prosent (14,3 prosent ved seks ukers ferie)." sqref="C16" xr:uid="{FB407EAC-0BB3-444B-AF63-251A32CDF7D9}"/>
    <dataValidation allowBlank="1" showInputMessage="1" showErrorMessage="1" promptTitle="Arbeidsgiveravgift" prompt="Arbeidsgiveravgiften er regionalt differensiert og  fastsettes av Stortinget hvert år." sqref="C18" xr:uid="{F42DA2DC-5071-4485-9480-3D5B9FFB1F0E}"/>
  </dataValidations>
  <hyperlinks>
    <hyperlink ref="D19" r:id="rId1" display="Finn din kommunes differensierte avgiftssats her" xr:uid="{20A02FD4-8C5B-40C9-A0F2-E71054C52BA4}"/>
  </hyperlinks>
  <pageMargins left="0.25" right="0.25" top="0.75" bottom="0.75" header="0.3" footer="0.3"/>
  <pageSetup paperSize="9" scale="39" orientation="portrait" r:id="rId2"/>
  <rowBreaks count="1" manualBreakCount="1">
    <brk id="29" min="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31009-B4F6-440B-9756-3EB0C3307E45}">
  <sheetPr codeName="Ark3">
    <tabColor rgb="FFF2E7E7"/>
    <pageSetUpPr autoPageBreaks="0"/>
  </sheetPr>
  <dimension ref="A1:M65"/>
  <sheetViews>
    <sheetView showGridLines="0" zoomScaleNormal="100" workbookViewId="0">
      <pane ySplit="1" topLeftCell="A2" activePane="bottomLeft" state="frozen"/>
      <selection activeCell="F26" sqref="F26"/>
      <selection pane="bottomLeft" activeCell="H64" sqref="H64"/>
    </sheetView>
  </sheetViews>
  <sheetFormatPr baseColWidth="10" defaultColWidth="0" defaultRowHeight="15" zeroHeight="1" x14ac:dyDescent="0.25"/>
  <cols>
    <col min="1" max="1" width="1.42578125" customWidth="1"/>
    <col min="2" max="3" width="4.28515625" customWidth="1"/>
    <col min="4" max="4" width="39.28515625" customWidth="1"/>
    <col min="5" max="5" width="35.140625" customWidth="1"/>
    <col min="6" max="6" width="30.7109375" style="143" customWidth="1"/>
    <col min="7" max="7" width="24.5703125" customWidth="1"/>
    <col min="8" max="8" width="4.28515625" customWidth="1"/>
    <col min="9" max="9" width="1.42578125" customWidth="1"/>
    <col min="10" max="11" width="11.42578125" hidden="1" customWidth="1"/>
    <col min="12" max="12" width="13.7109375" hidden="1" customWidth="1"/>
    <col min="13" max="16384" width="11.42578125" hidden="1"/>
  </cols>
  <sheetData>
    <row r="1" spans="1:12" ht="47.25" customHeight="1" x14ac:dyDescent="0.25">
      <c r="A1" s="8"/>
      <c r="B1" s="8"/>
      <c r="C1" s="22" t="s">
        <v>34</v>
      </c>
      <c r="D1" s="9"/>
      <c r="E1" s="8"/>
      <c r="F1" s="136"/>
      <c r="G1" s="8"/>
      <c r="H1" s="8"/>
      <c r="I1" s="8"/>
    </row>
    <row r="2" spans="1:12" ht="15" customHeight="1" x14ac:dyDescent="0.25">
      <c r="A2" s="8"/>
      <c r="B2" s="10"/>
      <c r="C2" s="10"/>
      <c r="D2" s="10"/>
      <c r="E2" s="10"/>
      <c r="F2" s="137"/>
      <c r="G2" s="10"/>
      <c r="H2" s="10"/>
      <c r="I2" s="8"/>
    </row>
    <row r="3" spans="1:12" ht="24" hidden="1" x14ac:dyDescent="0.4">
      <c r="A3" s="8"/>
      <c r="B3" s="10"/>
      <c r="C3" s="117" t="s">
        <v>13</v>
      </c>
      <c r="D3" s="116"/>
      <c r="E3" s="116"/>
      <c r="F3" s="138"/>
      <c r="G3" s="116"/>
      <c r="H3" s="10"/>
      <c r="I3" s="8"/>
    </row>
    <row r="4" spans="1:12" ht="22.5" x14ac:dyDescent="0.25">
      <c r="A4" s="8"/>
      <c r="B4" s="10"/>
      <c r="C4" s="114" t="s">
        <v>14</v>
      </c>
      <c r="D4" s="118" t="s">
        <v>35</v>
      </c>
      <c r="E4" s="113"/>
      <c r="F4" s="139"/>
      <c r="G4" s="113"/>
      <c r="H4" s="10"/>
      <c r="I4" s="8"/>
    </row>
    <row r="5" spans="1:12" ht="22.5" x14ac:dyDescent="0.25">
      <c r="A5" s="8"/>
      <c r="B5" s="10"/>
      <c r="C5" s="114"/>
      <c r="D5" s="118" t="s">
        <v>36</v>
      </c>
      <c r="E5" s="113"/>
      <c r="F5" s="139"/>
      <c r="G5" s="113"/>
      <c r="H5" s="10"/>
      <c r="I5" s="8"/>
    </row>
    <row r="6" spans="1:12" ht="22.5" x14ac:dyDescent="0.25">
      <c r="A6" s="8"/>
      <c r="B6" s="10"/>
      <c r="C6" s="126" t="s">
        <v>16</v>
      </c>
      <c r="D6" s="121" t="s">
        <v>37</v>
      </c>
      <c r="E6" s="86"/>
      <c r="F6" s="140"/>
      <c r="G6" s="86"/>
      <c r="H6" s="10"/>
      <c r="I6" s="8"/>
    </row>
    <row r="7" spans="1:12" ht="22.5" customHeight="1" x14ac:dyDescent="0.25">
      <c r="A7" s="8"/>
      <c r="B7" s="10"/>
      <c r="C7" s="126" t="s">
        <v>16</v>
      </c>
      <c r="D7" s="121" t="s">
        <v>38</v>
      </c>
      <c r="E7" s="119"/>
      <c r="F7" s="140"/>
      <c r="G7" s="119"/>
      <c r="H7" s="10"/>
      <c r="I7" s="8"/>
    </row>
    <row r="8" spans="1:12" x14ac:dyDescent="0.25">
      <c r="A8" s="8"/>
      <c r="B8" s="10"/>
      <c r="C8" s="85"/>
      <c r="D8" s="85"/>
      <c r="E8" s="85"/>
      <c r="F8" s="141"/>
      <c r="G8" s="85"/>
      <c r="H8" s="10"/>
      <c r="I8" s="8"/>
    </row>
    <row r="9" spans="1:12" ht="15" customHeight="1" x14ac:dyDescent="0.25">
      <c r="A9" s="8"/>
      <c r="B9" s="10"/>
      <c r="C9" s="85"/>
      <c r="D9" s="85"/>
      <c r="E9" s="85"/>
      <c r="F9" s="141"/>
      <c r="G9" s="85"/>
      <c r="H9" s="10"/>
      <c r="I9" s="8"/>
    </row>
    <row r="10" spans="1:12" ht="15.75" x14ac:dyDescent="0.3">
      <c r="A10" s="8"/>
      <c r="B10" s="10"/>
      <c r="C10" s="99"/>
      <c r="D10" s="1"/>
      <c r="E10" s="1"/>
      <c r="F10" s="142"/>
      <c r="G10" s="1"/>
      <c r="H10" s="10"/>
      <c r="I10" s="8"/>
    </row>
    <row r="11" spans="1:12" ht="24" x14ac:dyDescent="0.4">
      <c r="A11" s="8"/>
      <c r="B11" s="10"/>
      <c r="C11" s="99"/>
      <c r="D11" s="2" t="s">
        <v>39</v>
      </c>
      <c r="E11" s="3"/>
      <c r="H11" s="10"/>
      <c r="I11" s="8"/>
    </row>
    <row r="12" spans="1:12" ht="15.75" x14ac:dyDescent="0.3">
      <c r="A12" s="8"/>
      <c r="B12" s="10"/>
      <c r="C12" s="99"/>
      <c r="D12" s="3"/>
      <c r="E12" s="3"/>
      <c r="H12" s="10"/>
      <c r="I12" s="8"/>
      <c r="K12" s="132" t="s">
        <v>40</v>
      </c>
      <c r="L12" s="149">
        <f>_xlfn.XLOOKUP(E15,Innstillinger!$B$14:$B$19,Innstillinger!$C$14:$C$19)</f>
        <v>0</v>
      </c>
    </row>
    <row r="13" spans="1:12" ht="16.5" thickBot="1" x14ac:dyDescent="0.35">
      <c r="A13" s="8"/>
      <c r="B13" s="10"/>
      <c r="C13" s="99"/>
      <c r="D13" s="3" t="s">
        <v>41</v>
      </c>
      <c r="E13" s="129" t="s">
        <v>112</v>
      </c>
      <c r="F13" s="134" t="str">
        <f>L13</f>
        <v xml:space="preserve">*obligatorisk </v>
      </c>
      <c r="H13" s="10"/>
      <c r="I13" s="8"/>
      <c r="K13" s="132" cm="1">
        <f t="array" ref="K13">_xlfn.IFS(E13=Innstillinger!$B$9,0,E13=Innstillinger!$B$10,0,TRUE,1)</f>
        <v>1</v>
      </c>
      <c r="L13" s="132" t="str">
        <f t="shared" ref="L13:L15" si="0">IF(K13=0,"","*obligatorisk ")</f>
        <v xml:space="preserve">*obligatorisk </v>
      </c>
    </row>
    <row r="14" spans="1:12" ht="17.25" thickTop="1" thickBot="1" x14ac:dyDescent="0.35">
      <c r="A14" s="8"/>
      <c r="B14" s="10"/>
      <c r="C14" s="99" t="s">
        <v>6</v>
      </c>
      <c r="D14" s="3" t="s">
        <v>43</v>
      </c>
      <c r="E14" s="130" t="s">
        <v>129</v>
      </c>
      <c r="F14" s="134" t="str">
        <f>L14</f>
        <v xml:space="preserve">*obligatorisk </v>
      </c>
      <c r="H14" s="10"/>
      <c r="I14" s="8"/>
      <c r="K14" s="132" cm="1">
        <f t="array" ref="K14">_xlfn.IFS(AND(E14&gt;=38,E14&lt;=45),0,TRUE,1)</f>
        <v>1</v>
      </c>
      <c r="L14" s="132" t="str">
        <f t="shared" si="0"/>
        <v xml:space="preserve">*obligatorisk </v>
      </c>
    </row>
    <row r="15" spans="1:12" ht="17.25" thickTop="1" thickBot="1" x14ac:dyDescent="0.35">
      <c r="A15" s="8"/>
      <c r="B15" s="10"/>
      <c r="C15" s="99" t="s">
        <v>6</v>
      </c>
      <c r="D15" s="3" t="s">
        <v>44</v>
      </c>
      <c r="E15" s="128" t="s">
        <v>112</v>
      </c>
      <c r="F15" s="134" t="str">
        <f>L15</f>
        <v xml:space="preserve">*obligatorisk </v>
      </c>
      <c r="G15" s="101"/>
      <c r="H15" s="10"/>
      <c r="I15" s="8"/>
      <c r="K15" s="132" cm="1">
        <f t="array" ref="K15">_xlfn.IFS(E15=Innstillinger!$B$15,0,E15=Innstillinger!$B$16,0,E15=Innstillinger!$B$17,0,E15=Innstillinger!$B$18,0,E15=Innstillinger!$B$19,0,TRUE,1)</f>
        <v>1</v>
      </c>
      <c r="L15" s="132" t="str">
        <f t="shared" si="0"/>
        <v xml:space="preserve">*obligatorisk </v>
      </c>
    </row>
    <row r="16" spans="1:12" ht="17.25" thickTop="1" thickBot="1" x14ac:dyDescent="0.35">
      <c r="A16" s="8"/>
      <c r="B16" s="10"/>
      <c r="C16" s="99"/>
      <c r="D16" s="133" t="s">
        <v>46</v>
      </c>
      <c r="E16" s="128"/>
      <c r="F16" s="134" t="str">
        <f>L16</f>
        <v/>
      </c>
      <c r="G16" s="101"/>
      <c r="H16" s="10"/>
      <c r="I16" s="8"/>
      <c r="K16" s="132" cm="1">
        <f t="array" ref="K16">_xlfn.IFS(AND(E15=Innstillinger!B19,Skolepersonale!E16=""),1,K15=1,0,TRUE,0)</f>
        <v>0</v>
      </c>
      <c r="L16" s="132" t="str">
        <f>IF(K16=0,"","*obligatorisk; oppgi egen årsramme når ingen fra listen passer")</f>
        <v/>
      </c>
    </row>
    <row r="17" spans="1:13" ht="16.5" thickTop="1" x14ac:dyDescent="0.3">
      <c r="A17" s="8"/>
      <c r="B17" s="10"/>
      <c r="C17" s="99"/>
      <c r="E17" s="15"/>
      <c r="F17" s="144"/>
      <c r="G17" s="30"/>
      <c r="H17" s="10"/>
      <c r="I17" s="8"/>
      <c r="L17" t="str">
        <f t="shared" ref="L17:L26" si="1">IF(K17=0,"","*obligatorisk ")</f>
        <v/>
      </c>
    </row>
    <row r="18" spans="1:13" ht="15.75" x14ac:dyDescent="0.3">
      <c r="A18" s="8"/>
      <c r="B18" s="10"/>
      <c r="C18" s="99"/>
      <c r="D18" s="1"/>
      <c r="E18" s="15"/>
      <c r="F18" s="145"/>
      <c r="H18" s="10"/>
      <c r="I18" s="8"/>
      <c r="L18" t="str">
        <f t="shared" si="1"/>
        <v/>
      </c>
    </row>
    <row r="19" spans="1:13" ht="16.5" thickBot="1" x14ac:dyDescent="0.35">
      <c r="A19" s="8"/>
      <c r="B19" s="10"/>
      <c r="C19" s="99" t="s">
        <v>6</v>
      </c>
      <c r="D19" s="3" t="s">
        <v>47</v>
      </c>
      <c r="E19" s="162"/>
      <c r="F19" s="134" t="str">
        <f>L19</f>
        <v xml:space="preserve">*obligatorisk </v>
      </c>
      <c r="H19" s="10"/>
      <c r="I19" s="8"/>
      <c r="K19" s="132" cm="1">
        <f t="array" ref="K19">_xlfn.IFS(E19=0,1,E19="",1,TRUE,0)</f>
        <v>1</v>
      </c>
      <c r="L19" s="132" t="str">
        <f>IF(K19=0,"","*obligatorisk ")</f>
        <v xml:space="preserve">*obligatorisk </v>
      </c>
    </row>
    <row r="20" spans="1:13" ht="17.25" thickTop="1" thickBot="1" x14ac:dyDescent="0.35">
      <c r="A20" s="8"/>
      <c r="B20" s="10"/>
      <c r="C20" s="99"/>
      <c r="D20" s="3" t="s">
        <v>19</v>
      </c>
      <c r="E20" s="17"/>
      <c r="F20" s="134" t="str">
        <f>L20</f>
        <v xml:space="preserve">*obligatorisk </v>
      </c>
      <c r="H20" s="10"/>
      <c r="I20" s="8"/>
      <c r="K20" s="132" cm="1">
        <f t="array" ref="K20">_xlfn.IFS(E20=0,1,E20="",1,TRUE,0)</f>
        <v>1</v>
      </c>
      <c r="L20" s="132" t="str">
        <f t="shared" si="1"/>
        <v xml:space="preserve">*obligatorisk </v>
      </c>
    </row>
    <row r="21" spans="1:13" ht="17.25" thickTop="1" thickBot="1" x14ac:dyDescent="0.35">
      <c r="A21" s="8"/>
      <c r="B21" s="10"/>
      <c r="C21" s="99"/>
      <c r="D21" s="3" t="s">
        <v>20</v>
      </c>
      <c r="E21" s="16"/>
      <c r="F21" s="134" t="str">
        <f>L21</f>
        <v xml:space="preserve">*obligatorisk </v>
      </c>
      <c r="H21" s="10"/>
      <c r="I21" s="8"/>
      <c r="K21" s="132" cm="1">
        <f t="array" ref="K21">_xlfn.IFS(E21=0,1,E21="",1,E21*E22&gt;E19,2,TRUE,0)</f>
        <v>1</v>
      </c>
      <c r="L21" s="132" t="str" cm="1">
        <f t="array" ref="L21">_xlfn.IFS(K21=0,"",K21=2,M21,0=0,"*obligatorisk ")</f>
        <v xml:space="preserve">*obligatorisk </v>
      </c>
      <c r="M21" t="str">
        <f>"Dere søker om flere timer ("&amp;ROUND(E21*E22,0)&amp;" timer), enn det PPT tilråder ("&amp;ROUND(E19,0)&amp;" timer)."</f>
        <v>Dere søker om flere timer (0 timer), enn det PPT tilråder (0 timer).</v>
      </c>
    </row>
    <row r="22" spans="1:13" ht="16.5" thickTop="1" x14ac:dyDescent="0.3">
      <c r="A22" s="8"/>
      <c r="B22" s="10"/>
      <c r="C22" s="99"/>
      <c r="D22" s="3" t="s">
        <v>21</v>
      </c>
      <c r="E22" s="18"/>
      <c r="F22" s="146" t="str">
        <f>L22</f>
        <v xml:space="preserve">*obligatorisk </v>
      </c>
      <c r="H22" s="10"/>
      <c r="I22" s="8"/>
      <c r="K22" s="132" cm="1">
        <f t="array" ref="K22">_xlfn.IFS(E22=0,1,E22="",1,E21*E22&gt;E19,-2,TRUE,0)</f>
        <v>1</v>
      </c>
      <c r="L22" s="132" t="str" cm="1">
        <f t="array" ref="L22">_xlfn.IFS(K22=0,"",K22=-2,M22,0=0,"*obligatorisk ")</f>
        <v xml:space="preserve">*obligatorisk </v>
      </c>
      <c r="M22" t="s">
        <v>48</v>
      </c>
    </row>
    <row r="23" spans="1:13" ht="15.75" x14ac:dyDescent="0.3">
      <c r="A23" s="8"/>
      <c r="B23" s="10"/>
      <c r="C23" s="99"/>
      <c r="D23" s="1"/>
      <c r="E23" s="15"/>
      <c r="F23" s="134"/>
      <c r="H23" s="10"/>
      <c r="I23" s="8"/>
    </row>
    <row r="24" spans="1:13" ht="16.5" thickBot="1" x14ac:dyDescent="0.35">
      <c r="A24" s="8"/>
      <c r="B24" s="10"/>
      <c r="C24" s="99" t="s">
        <v>6</v>
      </c>
      <c r="D24" s="3" t="s">
        <v>23</v>
      </c>
      <c r="E24" s="19">
        <v>0</v>
      </c>
      <c r="F24" s="134" t="str">
        <f>L24</f>
        <v xml:space="preserve">*obligatorisk </v>
      </c>
      <c r="H24" s="10"/>
      <c r="I24" s="8"/>
      <c r="K24" s="132" cm="1">
        <f t="array" ref="K24">_xlfn.IFS(E24=0,1,E24="",1,TRUE,0)</f>
        <v>1</v>
      </c>
      <c r="L24" s="132" t="str">
        <f t="shared" si="1"/>
        <v xml:space="preserve">*obligatorisk </v>
      </c>
    </row>
    <row r="25" spans="1:13" ht="17.25" thickTop="1" thickBot="1" x14ac:dyDescent="0.35">
      <c r="A25" s="8"/>
      <c r="B25" s="10"/>
      <c r="C25" s="99" t="s">
        <v>6</v>
      </c>
      <c r="D25" s="3" t="s">
        <v>24</v>
      </c>
      <c r="E25" s="20">
        <v>0</v>
      </c>
      <c r="F25" s="134" t="str">
        <f>L25</f>
        <v xml:space="preserve">*obligatorisk </v>
      </c>
      <c r="H25" s="10"/>
      <c r="I25" s="8"/>
      <c r="K25" s="132" cm="1">
        <f t="array" ref="K25">_xlfn.IFS(E25=0,1,E25="",1,TRUE,0)</f>
        <v>1</v>
      </c>
      <c r="L25" s="132" t="str">
        <f t="shared" si="1"/>
        <v xml:space="preserve">*obligatorisk </v>
      </c>
    </row>
    <row r="26" spans="1:13" ht="16.5" thickTop="1" x14ac:dyDescent="0.3">
      <c r="A26" s="8"/>
      <c r="B26" s="10"/>
      <c r="C26" s="99" t="s">
        <v>6</v>
      </c>
      <c r="D26" s="92" t="s">
        <v>25</v>
      </c>
      <c r="E26" s="21">
        <v>0</v>
      </c>
      <c r="F26" s="134" t="str">
        <f>L26</f>
        <v xml:space="preserve">*obligatorisk </v>
      </c>
      <c r="H26" s="10"/>
      <c r="I26" s="8"/>
      <c r="K26" s="132" cm="1">
        <f t="array" ref="K26">_xlfn.IFS(E26=0,1,E26="",1,TRUE,0)</f>
        <v>1</v>
      </c>
      <c r="L26" s="132" t="str">
        <f t="shared" si="1"/>
        <v xml:space="preserve">*obligatorisk </v>
      </c>
    </row>
    <row r="27" spans="1:13" ht="15.75" x14ac:dyDescent="0.3">
      <c r="A27" s="8"/>
      <c r="B27" s="10"/>
      <c r="C27" s="99"/>
      <c r="D27" s="104" t="s">
        <v>130</v>
      </c>
      <c r="E27" s="15"/>
      <c r="H27" s="10"/>
      <c r="I27" s="8"/>
    </row>
    <row r="28" spans="1:13" ht="15.75" x14ac:dyDescent="0.3">
      <c r="A28" s="8"/>
      <c r="B28" s="10"/>
      <c r="C28" s="99"/>
      <c r="D28" s="100"/>
      <c r="E28" s="15"/>
      <c r="H28" s="10"/>
      <c r="I28" s="8"/>
    </row>
    <row r="29" spans="1:13" ht="15.75" x14ac:dyDescent="0.3">
      <c r="A29" s="8"/>
      <c r="B29" s="10"/>
      <c r="C29" s="99" t="s">
        <v>6</v>
      </c>
      <c r="D29" s="3" t="s">
        <v>26</v>
      </c>
      <c r="E29" s="58" t="str" cm="1">
        <f t="array" ref="E29">IFERROR(_xlfn.IFS(K36&gt;0,"",E13=Innstillinger!B9,(E20*1500)/(L12*1687.5),E13=Innstillinger!B10,(E20*1400*100)/(L12*1687.5*112)),"")</f>
        <v/>
      </c>
      <c r="F29" s="147"/>
      <c r="H29" s="10"/>
      <c r="I29" s="8"/>
    </row>
    <row r="30" spans="1:13" ht="15.75" x14ac:dyDescent="0.3">
      <c r="A30" s="8"/>
      <c r="B30" s="10"/>
      <c r="C30" s="99"/>
      <c r="D30" s="3"/>
      <c r="E30" s="4"/>
      <c r="H30" s="10"/>
      <c r="I30" s="8"/>
    </row>
    <row r="31" spans="1:13" ht="16.5" thickBot="1" x14ac:dyDescent="0.35">
      <c r="A31" s="8"/>
      <c r="B31" s="10"/>
      <c r="C31" s="99"/>
      <c r="D31" s="3" t="s">
        <v>28</v>
      </c>
      <c r="E31" s="59" t="str">
        <f>IF(K36=0,E29*E21*E22,"")</f>
        <v/>
      </c>
      <c r="F31" s="148"/>
      <c r="H31" s="10"/>
      <c r="I31" s="8"/>
    </row>
    <row r="32" spans="1:13" ht="17.25" thickTop="1" thickBot="1" x14ac:dyDescent="0.35">
      <c r="A32" s="8"/>
      <c r="B32" s="10"/>
      <c r="C32" s="99"/>
      <c r="D32" s="3" t="s">
        <v>30</v>
      </c>
      <c r="E32" s="56" t="str">
        <f>IF(K36=0,E31*E24,"")</f>
        <v/>
      </c>
      <c r="H32" s="10"/>
      <c r="I32" s="8"/>
    </row>
    <row r="33" spans="1:13" ht="17.25" thickTop="1" thickBot="1" x14ac:dyDescent="0.35">
      <c r="A33" s="8"/>
      <c r="B33" s="10"/>
      <c r="C33" s="99"/>
      <c r="D33" s="3" t="s">
        <v>31</v>
      </c>
      <c r="E33" s="56" t="str">
        <f>IF(K36=0,(E31+E32)*E25,"")</f>
        <v/>
      </c>
      <c r="H33" s="10"/>
      <c r="I33" s="8"/>
    </row>
    <row r="34" spans="1:13" ht="16.5" thickTop="1" x14ac:dyDescent="0.3">
      <c r="A34" s="8"/>
      <c r="B34" s="10"/>
      <c r="C34" s="99"/>
      <c r="D34" s="3" t="s">
        <v>32</v>
      </c>
      <c r="E34" s="57" t="str">
        <f>IF(K36=0,(E31+E32+E33)*E26,"")</f>
        <v/>
      </c>
      <c r="H34" s="10"/>
      <c r="I34" s="8"/>
    </row>
    <row r="35" spans="1:13" ht="6" customHeight="1" x14ac:dyDescent="0.3">
      <c r="A35" s="8"/>
      <c r="B35" s="10"/>
      <c r="C35" s="99"/>
      <c r="D35" s="3"/>
      <c r="E35" s="4"/>
      <c r="H35" s="10"/>
      <c r="I35" s="8"/>
    </row>
    <row r="36" spans="1:13" ht="18.75" x14ac:dyDescent="0.3">
      <c r="A36" s="8"/>
      <c r="B36" s="10"/>
      <c r="C36" s="99"/>
      <c r="D36" s="13" t="s">
        <v>33</v>
      </c>
      <c r="E36" s="14">
        <f>IFERROR(SUM(E31:E34),"")</f>
        <v>0</v>
      </c>
      <c r="F36" s="135"/>
      <c r="G36" s="12"/>
      <c r="H36" s="11"/>
      <c r="I36" s="8"/>
      <c r="K36" s="132">
        <f>SUM(K10:K34)</f>
        <v>10</v>
      </c>
    </row>
    <row r="37" spans="1:13" ht="15.75" x14ac:dyDescent="0.3">
      <c r="A37" s="8"/>
      <c r="B37" s="10"/>
      <c r="C37" s="99"/>
      <c r="H37" s="10"/>
      <c r="I37" s="8"/>
    </row>
    <row r="38" spans="1:13" x14ac:dyDescent="0.25">
      <c r="A38" s="8"/>
      <c r="B38" s="10"/>
      <c r="C38" s="10"/>
      <c r="D38" s="10"/>
      <c r="E38" s="10"/>
      <c r="F38" s="137"/>
      <c r="G38" s="10"/>
      <c r="H38" s="10"/>
      <c r="I38" s="8"/>
    </row>
    <row r="39" spans="1:13" x14ac:dyDescent="0.25">
      <c r="A39" s="8"/>
      <c r="B39" s="10"/>
      <c r="C39" s="10"/>
      <c r="D39" s="10"/>
      <c r="E39" s="10"/>
      <c r="F39" s="137"/>
      <c r="G39" s="10"/>
      <c r="H39" s="10"/>
      <c r="I39" s="8"/>
    </row>
    <row r="40" spans="1:13" ht="15.75" x14ac:dyDescent="0.3">
      <c r="A40" s="8"/>
      <c r="B40" s="10"/>
      <c r="C40" s="99"/>
      <c r="H40" s="10"/>
      <c r="I40" s="8"/>
    </row>
    <row r="41" spans="1:13" ht="24" x14ac:dyDescent="0.4">
      <c r="A41" s="8"/>
      <c r="B41" s="10"/>
      <c r="C41" s="99"/>
      <c r="D41" s="2" t="s">
        <v>49</v>
      </c>
      <c r="E41" s="3"/>
      <c r="H41" s="10"/>
      <c r="I41" s="8"/>
    </row>
    <row r="42" spans="1:13" ht="15.75" x14ac:dyDescent="0.3">
      <c r="A42" s="8"/>
      <c r="B42" s="10"/>
      <c r="C42" s="99"/>
      <c r="D42" s="3"/>
      <c r="E42" s="3"/>
      <c r="H42" s="10"/>
      <c r="I42" s="8"/>
    </row>
    <row r="43" spans="1:13" ht="16.5" thickBot="1" x14ac:dyDescent="0.35">
      <c r="A43" s="8"/>
      <c r="B43" s="10"/>
      <c r="C43" s="99" t="s">
        <v>6</v>
      </c>
      <c r="D43" s="3" t="s">
        <v>47</v>
      </c>
      <c r="E43" s="130"/>
      <c r="F43" s="134" t="str">
        <f>L43</f>
        <v>*oppgi antall timer, skriv 0 hvis tiltaket har ingen PPT rilrådning</v>
      </c>
      <c r="H43" s="10"/>
      <c r="I43" s="8"/>
      <c r="K43" s="132" cm="1">
        <f t="array" ref="K43">_xlfn.IFS(E43="",1,TRUE,0)</f>
        <v>1</v>
      </c>
      <c r="L43" s="132" t="str">
        <f>IF(K43=0,"","*oppgi antall timer, skriv 0 hvis tiltaket har ingen PPT rilrådning")</f>
        <v>*oppgi antall timer, skriv 0 hvis tiltaket har ingen PPT rilrådning</v>
      </c>
    </row>
    <row r="44" spans="1:13" ht="16.5" thickTop="1" x14ac:dyDescent="0.3">
      <c r="A44" s="8"/>
      <c r="B44" s="10"/>
      <c r="C44" s="99"/>
      <c r="D44" s="3"/>
      <c r="E44" s="4"/>
      <c r="H44" s="10"/>
      <c r="I44" s="8"/>
      <c r="K44" s="132"/>
      <c r="L44" s="132"/>
    </row>
    <row r="45" spans="1:13" ht="16.5" thickBot="1" x14ac:dyDescent="0.35">
      <c r="A45" s="8"/>
      <c r="B45" s="10"/>
      <c r="C45" s="99"/>
      <c r="D45" s="3" t="s">
        <v>19</v>
      </c>
      <c r="E45" s="111"/>
      <c r="F45" s="134" t="str">
        <f>L45</f>
        <v xml:space="preserve">*obligatorisk </v>
      </c>
      <c r="H45" s="10"/>
      <c r="I45" s="8"/>
      <c r="K45" s="132" cm="1">
        <f t="array" ref="K45">_xlfn.IFS(E45=0,1,E45="",1,TRUE,0)</f>
        <v>1</v>
      </c>
      <c r="L45" s="132" t="str">
        <f t="shared" ref="L45" si="2">IF(K45=0,"","*obligatorisk ")</f>
        <v xml:space="preserve">*obligatorisk </v>
      </c>
    </row>
    <row r="46" spans="1:13" ht="17.25" thickTop="1" thickBot="1" x14ac:dyDescent="0.35">
      <c r="A46" s="8"/>
      <c r="B46" s="10"/>
      <c r="C46" s="99"/>
      <c r="D46" s="3" t="s">
        <v>20</v>
      </c>
      <c r="E46" s="16"/>
      <c r="F46" s="134" t="str">
        <f>L46</f>
        <v xml:space="preserve">*obligatorisk </v>
      </c>
      <c r="H46" s="10"/>
      <c r="I46" s="8"/>
      <c r="K46" s="132" cm="1">
        <f t="array" ref="K46">_xlfn.IFS(E46=0,1,E43=0,0,E46="",1,E47*E46&gt;E43,2,TRUE,0)</f>
        <v>1</v>
      </c>
      <c r="L46" s="132" t="str" cm="1">
        <f t="array" ref="L46">_xlfn.IFS(K46=2,M46,K46=0,"",0=0,"*obligatorisk ")</f>
        <v xml:space="preserve">*obligatorisk </v>
      </c>
      <c r="M46" t="str">
        <f>"Dere søker om flere timer ("&amp;ROUND(E46*E47,0)&amp;" timer), enn det PPT tilråder ("&amp;ROUND(E43,0)&amp;" timer)."</f>
        <v>Dere søker om flere timer (0 timer), enn det PPT tilråder (0 timer).</v>
      </c>
    </row>
    <row r="47" spans="1:13" ht="16.5" thickTop="1" x14ac:dyDescent="0.3">
      <c r="A47" s="8"/>
      <c r="B47" s="10"/>
      <c r="C47" s="99"/>
      <c r="D47" s="3" t="s">
        <v>50</v>
      </c>
      <c r="E47" s="18"/>
      <c r="F47" s="146" t="str">
        <f>L47</f>
        <v xml:space="preserve">*obligatorisk </v>
      </c>
      <c r="H47" s="10"/>
      <c r="I47" s="8"/>
      <c r="K47" s="132" cm="1">
        <f t="array" ref="K47">_xlfn.IFS(E47=0,1,E43=0,0,E47="",1,E46*E47&gt;E43,-2,TRUE,0)</f>
        <v>1</v>
      </c>
      <c r="L47" s="132" t="str" cm="1">
        <f t="array" ref="L47">_xlfn.IFS(K47=-2,M47,K47=0,"",0=0,"*obligatorisk ")</f>
        <v xml:space="preserve">*obligatorisk </v>
      </c>
      <c r="M47" t="s">
        <v>51</v>
      </c>
    </row>
    <row r="48" spans="1:13" ht="15.75" x14ac:dyDescent="0.3">
      <c r="A48" s="8"/>
      <c r="B48" s="10"/>
      <c r="C48" s="99"/>
      <c r="D48" s="1"/>
      <c r="E48" s="15"/>
      <c r="F48" s="134"/>
      <c r="H48" s="10"/>
      <c r="I48" s="8"/>
    </row>
    <row r="49" spans="1:12" ht="16.5" thickBot="1" x14ac:dyDescent="0.35">
      <c r="A49" s="8"/>
      <c r="B49" s="10"/>
      <c r="C49" s="99" t="s">
        <v>6</v>
      </c>
      <c r="D49" s="3" t="s">
        <v>23</v>
      </c>
      <c r="E49" s="19">
        <v>0</v>
      </c>
      <c r="F49" s="134" t="str">
        <f>L49</f>
        <v xml:space="preserve">*obligatorisk </v>
      </c>
      <c r="H49" s="10"/>
      <c r="I49" s="8"/>
      <c r="K49" s="132" cm="1">
        <f t="array" ref="K49">_xlfn.IFS(E49=0,1,E49="",1,TRUE,0)</f>
        <v>1</v>
      </c>
      <c r="L49" s="132" t="str">
        <f>IF(K49=0,"","*obligatorisk ")</f>
        <v xml:space="preserve">*obligatorisk </v>
      </c>
    </row>
    <row r="50" spans="1:12" ht="17.25" thickTop="1" thickBot="1" x14ac:dyDescent="0.35">
      <c r="A50" s="8"/>
      <c r="B50" s="10"/>
      <c r="C50" s="99" t="s">
        <v>6</v>
      </c>
      <c r="D50" s="3" t="s">
        <v>24</v>
      </c>
      <c r="E50" s="20">
        <v>0</v>
      </c>
      <c r="F50" s="134" t="str">
        <f>L50</f>
        <v xml:space="preserve">*obligatorisk </v>
      </c>
      <c r="H50" s="10"/>
      <c r="I50" s="8"/>
      <c r="K50" s="132" cm="1">
        <f t="array" ref="K50">_xlfn.IFS(E50=0,1,E50="",1,TRUE,0)</f>
        <v>1</v>
      </c>
      <c r="L50" s="132" t="str">
        <f t="shared" ref="L50:L51" si="3">IF(K50=0,"","*obligatorisk ")</f>
        <v xml:space="preserve">*obligatorisk </v>
      </c>
    </row>
    <row r="51" spans="1:12" ht="16.5" thickTop="1" x14ac:dyDescent="0.3">
      <c r="A51" s="8"/>
      <c r="B51" s="10"/>
      <c r="C51" s="99" t="s">
        <v>6</v>
      </c>
      <c r="D51" s="3" t="s">
        <v>25</v>
      </c>
      <c r="E51" s="21">
        <v>0</v>
      </c>
      <c r="F51" s="134" t="str">
        <f>L51</f>
        <v xml:space="preserve">*obligatorisk </v>
      </c>
      <c r="H51" s="10"/>
      <c r="I51" s="8"/>
      <c r="K51" s="132" cm="1">
        <f t="array" ref="K51">_xlfn.IFS(E51=0,1,E51="",1,TRUE,0)</f>
        <v>1</v>
      </c>
      <c r="L51" s="132" t="str">
        <f t="shared" si="3"/>
        <v xml:space="preserve">*obligatorisk </v>
      </c>
    </row>
    <row r="52" spans="1:12" ht="15.75" x14ac:dyDescent="0.3">
      <c r="A52" s="8"/>
      <c r="B52" s="10"/>
      <c r="C52" s="99"/>
      <c r="D52" s="104" t="s">
        <v>130</v>
      </c>
      <c r="E52" s="15"/>
      <c r="H52" s="10"/>
      <c r="I52" s="8"/>
    </row>
    <row r="53" spans="1:12" ht="15.75" x14ac:dyDescent="0.3">
      <c r="A53" s="8"/>
      <c r="B53" s="10"/>
      <c r="C53" s="99"/>
      <c r="D53" s="100"/>
      <c r="E53" s="15"/>
      <c r="H53" s="10"/>
      <c r="I53" s="8"/>
    </row>
    <row r="54" spans="1:12" ht="15.75" x14ac:dyDescent="0.3">
      <c r="A54" s="8"/>
      <c r="B54" s="10"/>
      <c r="C54" s="99" t="s">
        <v>6</v>
      </c>
      <c r="D54" s="3" t="s">
        <v>26</v>
      </c>
      <c r="E54" s="58" t="str">
        <f>IF(K61=0,E45/1950,"")</f>
        <v/>
      </c>
      <c r="H54" s="10"/>
      <c r="I54" s="8"/>
    </row>
    <row r="55" spans="1:12" ht="15.75" x14ac:dyDescent="0.3">
      <c r="A55" s="8"/>
      <c r="B55" s="10"/>
      <c r="C55" s="99"/>
      <c r="D55" s="3"/>
      <c r="E55" s="4"/>
      <c r="H55" s="10"/>
      <c r="I55" s="8"/>
    </row>
    <row r="56" spans="1:12" ht="16.5" thickBot="1" x14ac:dyDescent="0.35">
      <c r="A56" s="8"/>
      <c r="B56" s="10"/>
      <c r="C56" s="99"/>
      <c r="D56" s="3" t="s">
        <v>28</v>
      </c>
      <c r="E56" s="59" t="str">
        <f>IF(K61=0,E54*E46*E47,"")</f>
        <v/>
      </c>
      <c r="H56" s="10"/>
      <c r="I56" s="8"/>
    </row>
    <row r="57" spans="1:12" ht="17.25" thickTop="1" thickBot="1" x14ac:dyDescent="0.35">
      <c r="A57" s="8"/>
      <c r="B57" s="10"/>
      <c r="C57" s="99"/>
      <c r="D57" s="3" t="s">
        <v>30</v>
      </c>
      <c r="E57" s="56" t="str">
        <f>IF(K61=0,E56*E49,"")</f>
        <v/>
      </c>
      <c r="H57" s="10"/>
      <c r="I57" s="8"/>
    </row>
    <row r="58" spans="1:12" ht="17.25" thickTop="1" thickBot="1" x14ac:dyDescent="0.35">
      <c r="A58" s="8"/>
      <c r="B58" s="10"/>
      <c r="C58" s="99"/>
      <c r="D58" s="3" t="s">
        <v>31</v>
      </c>
      <c r="E58" s="56" t="str">
        <f>IF(K61=0,(E56+E57)*E50,"")</f>
        <v/>
      </c>
      <c r="H58" s="10"/>
      <c r="I58" s="8"/>
    </row>
    <row r="59" spans="1:12" ht="16.5" thickTop="1" x14ac:dyDescent="0.3">
      <c r="A59" s="8"/>
      <c r="B59" s="10"/>
      <c r="C59" s="99"/>
      <c r="D59" s="3" t="s">
        <v>32</v>
      </c>
      <c r="E59" s="57" t="str">
        <f>IF(K61=0,(E56+E57+E58)*E51,"")</f>
        <v/>
      </c>
      <c r="H59" s="10"/>
      <c r="I59" s="8"/>
    </row>
    <row r="60" spans="1:12" ht="6" customHeight="1" x14ac:dyDescent="0.3">
      <c r="A60" s="8"/>
      <c r="B60" s="10"/>
      <c r="C60" s="99"/>
      <c r="D60" s="3"/>
      <c r="E60" s="4"/>
      <c r="H60" s="10"/>
      <c r="I60" s="8"/>
    </row>
    <row r="61" spans="1:12" ht="18.75" x14ac:dyDescent="0.3">
      <c r="A61" s="8"/>
      <c r="B61" s="10"/>
      <c r="C61" s="99"/>
      <c r="D61" s="13" t="s">
        <v>33</v>
      </c>
      <c r="E61" s="14">
        <f>IFERROR(SUM(E56:E59),"")</f>
        <v>0</v>
      </c>
      <c r="F61" s="135"/>
      <c r="G61" s="12"/>
      <c r="H61" s="11"/>
      <c r="I61" s="8"/>
      <c r="K61" s="132">
        <f>SUM(K43:K59)</f>
        <v>7</v>
      </c>
    </row>
    <row r="62" spans="1:12" ht="15.75" x14ac:dyDescent="0.3">
      <c r="A62" s="8"/>
      <c r="B62" s="10"/>
      <c r="C62" s="99"/>
      <c r="H62" s="10"/>
      <c r="I62" s="8"/>
    </row>
    <row r="63" spans="1:12" x14ac:dyDescent="0.25">
      <c r="A63" s="8"/>
      <c r="B63" s="10"/>
      <c r="C63" s="10"/>
      <c r="D63" s="10"/>
      <c r="E63" s="10"/>
      <c r="F63" s="137"/>
      <c r="G63" s="10"/>
      <c r="H63" s="10"/>
      <c r="I63" s="8"/>
    </row>
    <row r="64" spans="1:12" x14ac:dyDescent="0.25">
      <c r="A64" s="8"/>
      <c r="B64" s="10"/>
      <c r="C64" s="10"/>
      <c r="D64" s="10"/>
      <c r="E64" s="10"/>
      <c r="F64" s="137"/>
      <c r="G64" s="10"/>
      <c r="H64" s="10"/>
      <c r="I64" s="8"/>
    </row>
    <row r="65" spans="1:9" ht="6" customHeight="1" x14ac:dyDescent="0.25">
      <c r="A65" s="8"/>
      <c r="B65" s="8"/>
      <c r="C65" s="8"/>
      <c r="D65" s="8"/>
      <c r="E65" s="8"/>
      <c r="F65" s="136"/>
      <c r="G65" s="8"/>
      <c r="H65" s="8"/>
      <c r="I65" s="8"/>
    </row>
  </sheetData>
  <sheetProtection algorithmName="SHA-512" hashValue="+lmRzlZcJfHSSQvcD3o0wuQzgFXLvn+i3Y/+vZxpRIZDVKAPLI4AYdT7AUebwPxhrlN5XYwl2bsYn5A8IQYw4w==" saltValue="coLN3sANClinNWLTD6FVtw==" spinCount="100000" sheet="1" objects="1" scenarios="1"/>
  <conditionalFormatting sqref="F21:F22">
    <cfRule type="expression" dxfId="2" priority="3">
      <formula>ABS($K$21)=2</formula>
    </cfRule>
  </conditionalFormatting>
  <conditionalFormatting sqref="F46:F47">
    <cfRule type="expression" dxfId="1" priority="1">
      <formula>ABS($K$46)=2</formula>
    </cfRule>
  </conditionalFormatting>
  <dataValidations count="11">
    <dataValidation allowBlank="1" showInputMessage="1" showErrorMessage="1" promptTitle="Arbeidsgiveravgift" prompt="Arbeidsgiveravgiften er regionalt differensiert og  fastsettes av Stortinget hvert år. _x000a__x000a_Finn ut din kommunes tilsvarende differensierte avgiftssats på https://www.skatteetaten.no/satser/arbeidsgiveravgift-soneinndeling/" sqref="C26 C51" xr:uid="{24FDC4C0-89F8-4511-9A2A-7E793F0CF2F7}"/>
    <dataValidation allowBlank="1" showInputMessage="1" showErrorMessage="1" promptTitle="Feriepenger" prompt="Feriepengene skal være minimum 10,2 prosent av lønnen i opptjeningsåret (12 prosent om arbeidstaker har fem ukers ferie). _x000a__x000a_Arbeidstakere over 60 år har rett på minimum 12,5 prosent (14,3 prosent ved seks ukers ferie)." sqref="C24 C49" xr:uid="{BEEEEE42-4D30-4F48-B699-E7F2032BC202}"/>
    <dataValidation allowBlank="1" showInputMessage="1" showErrorMessage="1" promptTitle="Årsramme" prompt="Årsramme er antall timer man skal undervise i et fag for at det skal utgjøre en 100 % stilling._x000a__x000a_Oversikten om årsramme finner du her: https://www.ks.no/globalassets/fagomrader/lonn-og-tariff/Vedlegg-1-til-SFS-2213-justert-pr-010821.pdf" sqref="C17" xr:uid="{0EA98E36-486C-44B3-BD53-57C783868665}"/>
    <dataValidation allowBlank="1" showInputMessage="1" showErrorMessage="1" promptTitle="Pension" prompt="Arbeidsgiveren betaler et beløp som tilsvarer minimum to prosent av arbeidstakerens lønn til pensjonsordningen._x000a__x000a_Arbeidsgiver kan velge en høyere prosent, eller sats, innenfor rammene som står i pensjonslovene." sqref="C25 C50" xr:uid="{FA6B5BA6-C48D-47C2-8296-0D8FDD9CC413}"/>
    <dataValidation allowBlank="1" showInputMessage="1" showErrorMessage="1" promptTitle="Årsramme" prompt="Årsramme er antall timer man skal undervise i et fag for at det skal utgjøre en 100 % stilling." sqref="C15:C16" xr:uid="{E80526F1-FD2C-4805-89E9-9DC89E99038E}"/>
    <dataValidation type="list" allowBlank="1" showInputMessage="1" showErrorMessage="1" sqref="E14" xr:uid="{DFBA935F-241B-4C5D-B377-27308260E233}">
      <formula1>"Velg fra liste....,38,39,40,41,42,43,44,45"</formula1>
    </dataValidation>
    <dataValidation type="list" allowBlank="1" showInputMessage="1" showErrorMessage="1" sqref="E14" xr:uid="{950D7C17-6C56-48CC-96CF-12379CA662D6}">
      <formula1>"Velg fra liste…,38,39,40,41,42,43,44,45"</formula1>
    </dataValidation>
    <dataValidation allowBlank="1" showInputMessage="1" showErrorMessage="1" promptTitle="Antall skoleuker per ett år" prompt="Opplæringsloven fastsetter at opplæringen skal strekke seg over minst 38 skoleuker innenfor en ramme på 45 sammenhengende uker." sqref="C14" xr:uid="{45EC4236-45FC-42FF-96E5-3BE0CDBB201A}"/>
    <dataValidation allowBlank="1" showInputMessage="1" showErrorMessage="1" promptTitle="Tilrådning fra PPT-tjenesten" prompt="En sakkyndig vurdering skal ligge til grunn før kommunen beslutter om personen har rett til spesialpedagogisk hjelp eller ikke gjennom et enkeltvedtak. Den sakkyndige vurderingen skal munne ut i en skriftlig tilrådning fra PPT-tjenesten til kommunen." sqref="C43 C19" xr:uid="{BDC14A2B-EF4D-41D8-BF0D-2AF00CF14E99}"/>
    <dataValidation allowBlank="1" showInputMessage="1" showErrorMessage="1" promptTitle="Beregning av timelønn" prompt="I Oslo kommune beregnes timelønn etter:_x000a_Årslønn x 1500 / (Årsramme x 1687,5) = timelønn_x000a__x000a_I kommuner utenom Oslo beregnes timelønn etter:_x000a_Årslønn x 1400 x 100 / (Årsramme x 1687,5 x 112) = timelønn_x000a__x000a_Dette følger av hovedtariffavtalen § 12.4." sqref="C29 C54" xr:uid="{66292692-5E05-441E-BA1F-FBDEDAF7B4FF}"/>
    <dataValidation type="list" allowBlank="1" showInputMessage="1" showErrorMessage="1" sqref="E13" xr:uid="{0D6DB1C7-4988-4A16-941B-1611C59DC978}">
      <formula1>Område</formula1>
    </dataValidation>
  </dataValidations>
  <hyperlinks>
    <hyperlink ref="D27" r:id="rId1" display="Finn din kommunes differensierte avgiftssats her" xr:uid="{7CE36162-808E-4543-863D-6A0EF758DDB9}"/>
    <hyperlink ref="D16" r:id="rId2" xr:uid="{21F3CCFA-CB1F-429F-987F-839292F5FD2C}"/>
    <hyperlink ref="D52" r:id="rId3" display="Finn din kommunes differensierte avgiftssats her" xr:uid="{5D38C0A9-8848-46D1-98FF-7EF969184152}"/>
  </hyperlinks>
  <pageMargins left="0.7" right="0.7" top="0.75" bottom="0.75" header="0.3" footer="0.3"/>
  <pageSetup paperSize="256" orientation="portrait"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CB1BF236-E1F9-44C4-A475-1223A525B614}">
            <xm:f>$E$15&lt;&gt;Innstillinger!B$19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E16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1A196B-8CCC-4F39-B691-D1EFE5E35440}">
          <x14:formula1>
            <xm:f>Innstillinger!$B$14:$B$19</xm:f>
          </x14:formula1>
          <xm:sqref>E15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1CF18-C5E9-4F72-A3B7-23E2B055DA7F}">
  <sheetPr codeName="Ark4">
    <tabColor rgb="FFF2E7E7"/>
    <pageSetUpPr autoPageBreaks="0"/>
  </sheetPr>
  <dimension ref="A1:Q71"/>
  <sheetViews>
    <sheetView showGridLines="0" zoomScaleNormal="100" workbookViewId="0">
      <pane ySplit="1" topLeftCell="A2" activePane="bottomLeft" state="frozen"/>
      <selection activeCell="F26" sqref="F26"/>
      <selection pane="bottomLeft" activeCell="E36" sqref="E36"/>
    </sheetView>
  </sheetViews>
  <sheetFormatPr baseColWidth="10" defaultColWidth="0" defaultRowHeight="0" customHeight="1" zeroHeight="1" x14ac:dyDescent="0.25"/>
  <cols>
    <col min="1" max="1" width="1.42578125" customWidth="1"/>
    <col min="2" max="3" width="4.28515625" customWidth="1"/>
    <col min="4" max="4" width="46" customWidth="1"/>
    <col min="5" max="5" width="24.28515625" bestFit="1" customWidth="1"/>
    <col min="6" max="6" width="39.5703125" customWidth="1"/>
    <col min="7" max="7" width="15.85546875" customWidth="1"/>
    <col min="8" max="8" width="4.28515625" customWidth="1"/>
    <col min="9" max="9" width="1.42578125" customWidth="1"/>
    <col min="10" max="10" width="11.42578125" hidden="1" customWidth="1"/>
    <col min="11" max="11" width="16.5703125" hidden="1" customWidth="1"/>
    <col min="12" max="12" width="5" hidden="1" customWidth="1"/>
    <col min="13" max="13" width="16.5703125" hidden="1" customWidth="1"/>
    <col min="14" max="14" width="11.5703125" hidden="1" customWidth="1"/>
    <col min="15" max="15" width="11.42578125" hidden="1" customWidth="1"/>
    <col min="16" max="16" width="16.140625" hidden="1" customWidth="1"/>
    <col min="17" max="17" width="12.140625" hidden="1" customWidth="1"/>
    <col min="18" max="16384" width="11.42578125" hidden="1"/>
  </cols>
  <sheetData>
    <row r="1" spans="1:16" ht="47.25" customHeight="1" x14ac:dyDescent="0.25">
      <c r="A1" s="8"/>
      <c r="B1" s="8"/>
      <c r="C1" s="22" t="s">
        <v>52</v>
      </c>
      <c r="D1" s="22"/>
      <c r="E1" s="8"/>
      <c r="F1" s="8"/>
      <c r="G1" s="8"/>
      <c r="H1" s="8"/>
      <c r="I1" s="8"/>
    </row>
    <row r="2" spans="1:16" ht="15" customHeight="1" x14ac:dyDescent="0.25">
      <c r="A2" s="8"/>
      <c r="B2" s="10"/>
      <c r="C2" s="10"/>
      <c r="D2" s="10"/>
      <c r="E2" s="10"/>
      <c r="F2" s="10"/>
      <c r="G2" s="10"/>
      <c r="H2" s="10"/>
      <c r="I2" s="8"/>
    </row>
    <row r="3" spans="1:16" ht="24" hidden="1" x14ac:dyDescent="0.4">
      <c r="A3" s="8"/>
      <c r="B3" s="10"/>
      <c r="C3" s="117" t="s">
        <v>13</v>
      </c>
      <c r="D3" s="116"/>
      <c r="E3" s="116"/>
      <c r="F3" s="116"/>
      <c r="G3" s="116"/>
      <c r="H3" s="10"/>
      <c r="I3" s="8"/>
    </row>
    <row r="4" spans="1:16" ht="22.5" x14ac:dyDescent="0.25">
      <c r="A4" s="8"/>
      <c r="B4" s="10"/>
      <c r="C4" s="114" t="s">
        <v>14</v>
      </c>
      <c r="D4" s="118" t="s">
        <v>53</v>
      </c>
      <c r="E4" s="115"/>
      <c r="F4" s="115"/>
      <c r="G4" s="115"/>
      <c r="H4" s="10"/>
      <c r="I4" s="8"/>
    </row>
    <row r="5" spans="1:16" ht="22.5" x14ac:dyDescent="0.25">
      <c r="A5" s="8"/>
      <c r="B5" s="10"/>
      <c r="C5" s="114" t="s">
        <v>14</v>
      </c>
      <c r="D5" s="118" t="s">
        <v>54</v>
      </c>
      <c r="E5" s="115"/>
      <c r="F5" s="115"/>
      <c r="G5" s="86"/>
      <c r="H5" s="10"/>
      <c r="I5" s="8"/>
    </row>
    <row r="6" spans="1:16" ht="22.5" x14ac:dyDescent="0.25">
      <c r="A6" s="8"/>
      <c r="B6" s="10"/>
      <c r="C6" s="114" t="s">
        <v>14</v>
      </c>
      <c r="D6" s="118" t="s">
        <v>55</v>
      </c>
      <c r="E6" s="86"/>
      <c r="F6" s="86"/>
      <c r="G6" s="86"/>
      <c r="H6" s="10"/>
      <c r="I6" s="8"/>
    </row>
    <row r="7" spans="1:16" ht="22.5" x14ac:dyDescent="0.25">
      <c r="A7" s="8"/>
      <c r="B7" s="10"/>
      <c r="C7" s="126" t="s">
        <v>16</v>
      </c>
      <c r="D7" s="118" t="s">
        <v>56</v>
      </c>
      <c r="E7" s="123"/>
      <c r="F7" s="123"/>
      <c r="G7" s="123"/>
      <c r="H7" s="10"/>
      <c r="I7" s="8"/>
    </row>
    <row r="8" spans="1:16" ht="22.5" x14ac:dyDescent="0.25">
      <c r="A8" s="8"/>
      <c r="B8" s="10"/>
      <c r="C8" s="126" t="s">
        <v>16</v>
      </c>
      <c r="D8" s="118" t="s">
        <v>57</v>
      </c>
      <c r="E8" s="123"/>
      <c r="F8" s="123"/>
      <c r="G8" s="123"/>
      <c r="H8" s="10"/>
      <c r="I8" s="8"/>
    </row>
    <row r="9" spans="1:16" ht="22.5" x14ac:dyDescent="0.25">
      <c r="A9" s="8"/>
      <c r="B9" s="10"/>
      <c r="C9" s="126" t="s">
        <v>16</v>
      </c>
      <c r="D9" s="118" t="s">
        <v>58</v>
      </c>
      <c r="E9" s="122"/>
      <c r="F9" s="123"/>
      <c r="G9" s="123"/>
      <c r="H9" s="10"/>
      <c r="I9" s="8"/>
    </row>
    <row r="10" spans="1:16" ht="15" customHeight="1" x14ac:dyDescent="0.25">
      <c r="A10" s="8"/>
      <c r="B10" s="10"/>
      <c r="C10" s="10"/>
      <c r="D10" s="10"/>
      <c r="E10" s="10"/>
      <c r="F10" s="10"/>
      <c r="G10" s="10"/>
      <c r="H10" s="10"/>
      <c r="I10" s="8"/>
    </row>
    <row r="11" spans="1:16" ht="15" customHeight="1" x14ac:dyDescent="0.25">
      <c r="A11" s="8"/>
      <c r="B11" s="10"/>
      <c r="C11" s="10"/>
      <c r="D11" s="10"/>
      <c r="E11" s="10"/>
      <c r="F11" s="10"/>
      <c r="G11" s="10"/>
      <c r="H11" s="10"/>
      <c r="I11" s="8"/>
    </row>
    <row r="12" spans="1:16" ht="15" x14ac:dyDescent="0.25">
      <c r="A12" s="8"/>
      <c r="B12" s="10"/>
      <c r="C12" s="1"/>
      <c r="D12" s="3"/>
      <c r="E12" s="69"/>
      <c r="H12" s="10"/>
      <c r="I12" s="8"/>
    </row>
    <row r="13" spans="1:16" ht="24" x14ac:dyDescent="0.4">
      <c r="A13" s="8"/>
      <c r="B13" s="10"/>
      <c r="C13" s="1"/>
      <c r="D13" s="2" t="s">
        <v>59</v>
      </c>
      <c r="E13" s="3"/>
      <c r="H13" s="10"/>
      <c r="I13" s="8"/>
      <c r="K13" s="70"/>
    </row>
    <row r="14" spans="1:16" ht="15" x14ac:dyDescent="0.25">
      <c r="A14" s="8"/>
      <c r="B14" s="10"/>
      <c r="C14" s="1"/>
      <c r="D14" s="78" t="s">
        <v>60</v>
      </c>
      <c r="E14" s="3"/>
      <c r="H14" s="10"/>
      <c r="I14" s="8"/>
      <c r="K14" s="70"/>
    </row>
    <row r="15" spans="1:16" ht="15" x14ac:dyDescent="0.25">
      <c r="A15" s="8"/>
      <c r="B15" s="10"/>
      <c r="C15" s="1"/>
      <c r="D15" s="3"/>
      <c r="E15" s="87"/>
      <c r="H15" s="10"/>
      <c r="I15" s="8"/>
      <c r="L15" s="71" t="s">
        <v>61</v>
      </c>
      <c r="M15" s="71" t="s">
        <v>62</v>
      </c>
      <c r="N15" s="71" t="s">
        <v>63</v>
      </c>
    </row>
    <row r="16" spans="1:16" ht="15.75" thickBot="1" x14ac:dyDescent="0.3">
      <c r="A16" s="8"/>
      <c r="B16" s="10"/>
      <c r="C16" s="1"/>
      <c r="D16" s="3" t="s">
        <v>64</v>
      </c>
      <c r="E16" s="96"/>
      <c r="F16" s="77" t="str">
        <f>IF(E16="","*obligatorisk","")</f>
        <v>*obligatorisk</v>
      </c>
      <c r="H16" s="10"/>
      <c r="I16" s="8"/>
      <c r="K16" t="s">
        <v>65</v>
      </c>
      <c r="L16" s="71" t="str">
        <f>IF(L18="Ja","",IF(E16&gt;=DATE(YEAR(E16),L20,1),YEAR(E16),YEAR(E16)-1))</f>
        <v/>
      </c>
      <c r="M16" s="72" t="e">
        <f>(DATE(L16+1,L20,1)-1)-(DATE(L16,L20,1))+1</f>
        <v>#VALUE!</v>
      </c>
      <c r="N16" s="73" t="str" cm="1">
        <f t="array" ref="N16">_xlfn.IFS(E17="","",E16="","",L19="JA",E17-E16,1=1,(DATE(L16+1,L20,1)-1)-E16+1)</f>
        <v/>
      </c>
      <c r="O16" s="74"/>
      <c r="P16" s="74"/>
    </row>
    <row r="17" spans="1:16" ht="15.75" thickTop="1" x14ac:dyDescent="0.25">
      <c r="A17" s="8"/>
      <c r="B17" s="10"/>
      <c r="C17" s="1"/>
      <c r="D17" s="3" t="s">
        <v>66</v>
      </c>
      <c r="E17" s="97"/>
      <c r="F17" s="77" t="str" cm="1">
        <f t="array" ref="F17">_xlfn.IFS(E17="","*obligatorisk",OR(E16="",E17=""),"",E16&gt;E17,"Utskrivingdato kan ikke være en dato som kommer før innskrivingdato.",DATE(YEAR(E16)+1,MONTH(E16),DAY(E16))=E17,"Perioden ikke overstige ett år.",DATE(YEAR(E16)+1,MONTH(E16),DAY(E16))-1&lt;E17,"Det totale antall dager kan ikke overstige 365 dager.",1=1,"")</f>
        <v>*obligatorisk</v>
      </c>
      <c r="H17" s="10"/>
      <c r="I17" s="8"/>
      <c r="K17" t="s">
        <v>67</v>
      </c>
      <c r="L17" s="71" t="str">
        <f>IF(L18="Ja","",IF(E17&gt;=DATE(YEAR(E17),L20,1),YEAR(E17),YEAR(E17)-1))</f>
        <v/>
      </c>
      <c r="M17" s="72" t="str">
        <f>IF(L19="Ja","",(DATE(L17+1,L20,1)-1)-(DATE(L17,L20,1))+1)</f>
        <v/>
      </c>
      <c r="N17" s="75" t="str">
        <f>IF(L19="Ja","",E17-(DATE(L17,L20,1))+1)</f>
        <v/>
      </c>
    </row>
    <row r="18" spans="1:16" ht="15" x14ac:dyDescent="0.25">
      <c r="A18" s="8"/>
      <c r="B18" s="10"/>
      <c r="C18" s="1"/>
      <c r="F18" s="90"/>
      <c r="H18" s="10"/>
      <c r="I18" s="8"/>
      <c r="K18" t="s">
        <v>68</v>
      </c>
      <c r="L18" s="75" t="str">
        <f>IF(OR(E16="",E17="",F17&lt;&gt;""),"Ja","Nei")</f>
        <v>Ja</v>
      </c>
    </row>
    <row r="19" spans="1:16" ht="15.75" thickBot="1" x14ac:dyDescent="0.3">
      <c r="A19" s="8"/>
      <c r="B19" s="10"/>
      <c r="C19" s="1"/>
      <c r="D19" s="3" t="str">
        <f>IF(L19="JA","Månedlig sats","Månedlig sats f.o.m. 1.jul."&amp;L16&amp;" t.o.m. 30.jun."&amp;L16+1)</f>
        <v>Månedlig sats</v>
      </c>
      <c r="E19" s="89" t="str">
        <f>_xlfn.XLOOKUP(L16,Innstillinger!$B$31:$B$36,Grunnstøtte,"-")</f>
        <v>-</v>
      </c>
      <c r="F19" s="4"/>
      <c r="H19" s="10"/>
      <c r="I19" s="8"/>
      <c r="K19" t="s">
        <v>69</v>
      </c>
      <c r="L19" s="75" t="str">
        <f>IF(L16=L17,"Ja","Nei")</f>
        <v>Ja</v>
      </c>
    </row>
    <row r="20" spans="1:16" ht="16.5" thickTop="1" thickBot="1" x14ac:dyDescent="0.3">
      <c r="A20" s="8"/>
      <c r="B20" s="10"/>
      <c r="C20" s="1"/>
      <c r="D20" s="3" t="str">
        <f>IF(L19="JA","Daglig sats","Daglig sats  f.o.m. 1.jul."&amp;L16&amp;" t.o.m. 30.jun."&amp;L16+1)</f>
        <v>Daglig sats</v>
      </c>
      <c r="E20" s="80" t="str">
        <f>IFERROR(E19*12/M16,"-")</f>
        <v>-</v>
      </c>
      <c r="F20" s="4"/>
      <c r="H20" s="10"/>
      <c r="I20" s="8"/>
      <c r="K20" t="s">
        <v>70</v>
      </c>
      <c r="L20" s="88">
        <v>7</v>
      </c>
    </row>
    <row r="21" spans="1:16" ht="15.75" thickTop="1" x14ac:dyDescent="0.25">
      <c r="A21" s="8"/>
      <c r="B21" s="10"/>
      <c r="C21" s="1"/>
      <c r="D21" s="3" t="str">
        <f>IF(L19="JA","Antall dager","Antall dager f.o.m. "&amp;TEXT(E16,"d.mmm.åååå")&amp;" t.o.m. 30.jun."&amp;L16+1)</f>
        <v>Antall dager</v>
      </c>
      <c r="E21" s="76" t="str">
        <f>N16</f>
        <v/>
      </c>
      <c r="F21" s="4"/>
      <c r="H21" s="10"/>
      <c r="I21" s="8"/>
    </row>
    <row r="22" spans="1:16" ht="15" x14ac:dyDescent="0.25">
      <c r="A22" s="8"/>
      <c r="B22" s="10"/>
      <c r="C22" s="1"/>
      <c r="F22" s="4"/>
      <c r="H22" s="10"/>
      <c r="I22" s="8"/>
      <c r="L22" s="75"/>
    </row>
    <row r="23" spans="1:16" ht="15.75" thickBot="1" x14ac:dyDescent="0.3">
      <c r="A23" s="8"/>
      <c r="B23" s="10"/>
      <c r="C23" s="1"/>
      <c r="D23" s="3" t="str">
        <f>IF(L19="JA","","Månedlig sats f.o.m. 1.jul."&amp;L17&amp;" t.o.m. 30.jun."&amp;L17+1)</f>
        <v/>
      </c>
      <c r="E23" s="89" t="str">
        <f>IF(L19="JA","",_xlfn.XLOOKUP(L17,Innstillinger!$B$31:$B$36,Grunnstøtte,"-"))</f>
        <v/>
      </c>
      <c r="F23" s="4"/>
      <c r="H23" s="10"/>
      <c r="I23" s="8"/>
      <c r="M23" s="74"/>
      <c r="N23" s="74"/>
      <c r="O23" s="74"/>
      <c r="P23" s="74"/>
    </row>
    <row r="24" spans="1:16" ht="16.5" thickTop="1" thickBot="1" x14ac:dyDescent="0.3">
      <c r="A24" s="8"/>
      <c r="B24" s="10"/>
      <c r="C24" s="1"/>
      <c r="D24" s="3" t="str">
        <f>IF(L19="JA","","Daglig sats  f.o.m. 1.jul."&amp;L17&amp;" t.o.m. 30.jun."&amp;L17+1)</f>
        <v/>
      </c>
      <c r="E24" s="80" t="str">
        <f>IFERROR(IF(L19="JA","",E23*12/M17),"-")</f>
        <v/>
      </c>
      <c r="F24" s="4"/>
      <c r="H24" s="10"/>
      <c r="I24" s="8"/>
      <c r="L24" s="75"/>
      <c r="N24" s="74"/>
      <c r="O24" s="74"/>
      <c r="P24" s="74"/>
    </row>
    <row r="25" spans="1:16" ht="15.75" thickTop="1" x14ac:dyDescent="0.25">
      <c r="A25" s="8"/>
      <c r="B25" s="10"/>
      <c r="C25" s="1"/>
      <c r="D25" s="3" t="str">
        <f>IF(L19="JA","","Antall dager f.o.m. 1.juli."&amp;L17&amp;" t.o.m. "&amp;TEXT(E17,"d.mmm.åååå"))</f>
        <v/>
      </c>
      <c r="E25" s="76" t="str">
        <f>N17</f>
        <v/>
      </c>
      <c r="F25" s="4"/>
      <c r="H25" s="10"/>
      <c r="I25" s="8"/>
      <c r="L25" s="75"/>
      <c r="N25" s="74"/>
      <c r="O25" s="74"/>
      <c r="P25" s="74"/>
    </row>
    <row r="26" spans="1:16" ht="15" x14ac:dyDescent="0.25">
      <c r="A26" s="8"/>
      <c r="B26" s="10"/>
      <c r="C26" s="1"/>
      <c r="F26" s="4"/>
      <c r="H26" s="10"/>
      <c r="I26" s="8"/>
      <c r="L26" s="75"/>
      <c r="N26" s="74"/>
      <c r="O26" s="74"/>
      <c r="P26" s="74"/>
    </row>
    <row r="27" spans="1:16" ht="5.25" customHeight="1" x14ac:dyDescent="0.25">
      <c r="A27" s="8"/>
      <c r="B27" s="10"/>
      <c r="C27" s="1"/>
      <c r="D27" s="3"/>
      <c r="E27" s="15"/>
      <c r="H27" s="10"/>
      <c r="I27" s="8"/>
    </row>
    <row r="28" spans="1:16" ht="18.75" x14ac:dyDescent="0.25">
      <c r="A28" s="8"/>
      <c r="B28" s="10"/>
      <c r="C28" s="1"/>
      <c r="D28" s="13" t="s">
        <v>33</v>
      </c>
      <c r="E28" s="14">
        <f>IF(L18="Nei",(E21*E20)+IF(L19="JA",0,(E25*E24)),0)</f>
        <v>0</v>
      </c>
      <c r="F28" s="4"/>
      <c r="H28" s="10"/>
      <c r="I28" s="8"/>
    </row>
    <row r="29" spans="1:16" ht="15" x14ac:dyDescent="0.25">
      <c r="A29" s="8"/>
      <c r="B29" s="10"/>
      <c r="C29" s="1"/>
      <c r="D29" s="4"/>
      <c r="E29" s="4"/>
      <c r="F29" s="4"/>
      <c r="H29" s="10"/>
      <c r="I29" s="8"/>
    </row>
    <row r="30" spans="1:16" ht="15" x14ac:dyDescent="0.25">
      <c r="A30" s="8"/>
      <c r="B30" s="10"/>
      <c r="C30" s="10"/>
      <c r="D30" s="10"/>
      <c r="E30" s="10"/>
      <c r="F30" s="10"/>
      <c r="G30" s="10"/>
      <c r="H30" s="10"/>
      <c r="I30" s="8"/>
    </row>
    <row r="31" spans="1:16" ht="15" x14ac:dyDescent="0.25">
      <c r="A31" s="8"/>
      <c r="B31" s="10"/>
      <c r="C31" s="10"/>
      <c r="D31" s="10"/>
      <c r="E31" s="10"/>
      <c r="F31" s="10"/>
      <c r="G31" s="10"/>
      <c r="H31" s="10"/>
      <c r="I31" s="8"/>
    </row>
    <row r="32" spans="1:16" ht="15" x14ac:dyDescent="0.25">
      <c r="A32" s="8"/>
      <c r="B32" s="10"/>
      <c r="C32" s="1"/>
      <c r="D32" s="3"/>
      <c r="E32" s="69"/>
      <c r="H32" s="10"/>
      <c r="I32" s="8"/>
    </row>
    <row r="33" spans="1:14" ht="24" x14ac:dyDescent="0.4">
      <c r="A33" s="8"/>
      <c r="B33" s="10"/>
      <c r="C33" s="1"/>
      <c r="D33" s="2" t="s">
        <v>71</v>
      </c>
      <c r="E33" s="3"/>
      <c r="H33" s="10"/>
      <c r="I33" s="8"/>
    </row>
    <row r="34" spans="1:14" ht="15" x14ac:dyDescent="0.25">
      <c r="A34" s="8"/>
      <c r="B34" s="10"/>
      <c r="C34" s="1"/>
      <c r="D34" s="3"/>
      <c r="E34" s="3"/>
      <c r="H34" s="10"/>
      <c r="I34" s="8"/>
    </row>
    <row r="35" spans="1:14" ht="15.75" thickBot="1" x14ac:dyDescent="0.3">
      <c r="A35" s="8"/>
      <c r="B35" s="10"/>
      <c r="C35" s="1"/>
      <c r="D35" s="127" t="s">
        <v>72</v>
      </c>
      <c r="E35" s="51" t="s">
        <v>73</v>
      </c>
      <c r="F35" s="77" t="str" cm="1">
        <f t="array" ref="F35">_xlfn.IFS(E35="velg fra liste…","*obligatorisk",E35="","*obligatorisk",TRUE,"")</f>
        <v>*obligatorisk</v>
      </c>
      <c r="H35" s="10"/>
      <c r="I35" s="8"/>
      <c r="L35" s="71" t="s">
        <v>61</v>
      </c>
      <c r="M35" s="71" t="s">
        <v>62</v>
      </c>
      <c r="N35" s="71" t="s">
        <v>63</v>
      </c>
    </row>
    <row r="36" spans="1:14" ht="16.5" thickTop="1" thickBot="1" x14ac:dyDescent="0.3">
      <c r="A36" s="8"/>
      <c r="B36" s="10"/>
      <c r="C36" s="1"/>
      <c r="D36" s="3" t="s">
        <v>74</v>
      </c>
      <c r="E36" s="96"/>
      <c r="F36" s="77" t="str">
        <f>IF(E36="","*obligatorisk","")</f>
        <v>*obligatorisk</v>
      </c>
      <c r="H36" s="10"/>
      <c r="I36" s="8"/>
      <c r="K36" t="s">
        <v>65</v>
      </c>
      <c r="L36" s="71" t="str">
        <f>IF(L38="Ja","",IF(E36&gt;=DATE(YEAR(E36),L40,1),YEAR(E36),YEAR(E36)-1))</f>
        <v/>
      </c>
      <c r="M36" s="72" t="e">
        <f>(DATE(L36+1,L40,1)-1)-(DATE(L36,L40,1))+1</f>
        <v>#VALUE!</v>
      </c>
      <c r="N36" s="73" t="str" cm="1">
        <f t="array" ref="N36">_xlfn.IFS(E37="","",E36="","",L39="JA",E37-E36,1=1,(DATE(L36+1,L40,1)-1)-E36+1)</f>
        <v/>
      </c>
    </row>
    <row r="37" spans="1:14" ht="15.75" thickTop="1" x14ac:dyDescent="0.25">
      <c r="A37" s="8"/>
      <c r="B37" s="10"/>
      <c r="C37" s="1"/>
      <c r="D37" s="3" t="s">
        <v>66</v>
      </c>
      <c r="E37" s="97"/>
      <c r="F37" s="77" t="str" cm="1">
        <f t="array" ref="F37">_xlfn.IFS(E37="","*obligatorisk",OR(E36="",E37=""),"",E36&gt;E37,"Utskrivingdato kan ikke være en dato som kommer før innskrivingdato.",DATE(YEAR(E36)+1,MONTH(E36),DAY(E36))=E37,"Perioden ikke overstige ett år.",DATE(YEAR(E36)+1,MONTH(E36),DAY(E36))-1&lt;E37,"Det totale antall dager kan ikke overstige 365 dager.",1=1,"")</f>
        <v>*obligatorisk</v>
      </c>
      <c r="H37" s="10"/>
      <c r="I37" s="8"/>
      <c r="K37" t="s">
        <v>67</v>
      </c>
      <c r="L37" s="71" t="str">
        <f>IF(L38="Ja","",IF(E37&gt;=DATE(YEAR(E37),L40,1),YEAR(E37),YEAR(E37)-1))</f>
        <v/>
      </c>
      <c r="M37" s="72" t="str">
        <f>IF(L39="Ja","",(DATE(L37+1,L40,1)-1)-(DATE(L37,L40,1))+1)</f>
        <v/>
      </c>
      <c r="N37" s="75" t="str">
        <f>IF(L39="Ja","",E37-(DATE(L37,L40,1))+1)</f>
        <v/>
      </c>
    </row>
    <row r="38" spans="1:14" ht="15" x14ac:dyDescent="0.25">
      <c r="A38" s="8"/>
      <c r="B38" s="10"/>
      <c r="C38" s="1"/>
      <c r="F38" s="77"/>
      <c r="H38" s="10"/>
      <c r="I38" s="8"/>
      <c r="K38" t="s">
        <v>75</v>
      </c>
      <c r="L38" s="75" t="str">
        <f>IF(OR(E36="",E37="",F37&lt;&gt;"",F35&lt;&gt;""),"Ja","Nei")</f>
        <v>Ja</v>
      </c>
    </row>
    <row r="39" spans="1:14" ht="15.75" thickBot="1" x14ac:dyDescent="0.3">
      <c r="A39" s="8"/>
      <c r="B39" s="10"/>
      <c r="C39" s="1"/>
      <c r="D39" s="3" t="str">
        <f>IF(L39="JA","Månedlig sats","Månedlig sats for "&amp;L36)</f>
        <v>Månedlig sats</v>
      </c>
      <c r="E39" s="89" t="str" cm="1">
        <f t="array" ref="E39">_xlfn.XLOOKUP(L36,Innstillinger!$B$31:$B$36,IF(E35="31.12.2021 eller før",Før2022,Beredskapshjem),"-")</f>
        <v>-</v>
      </c>
      <c r="F39" s="4"/>
      <c r="H39" s="10"/>
      <c r="I39" s="8"/>
      <c r="K39" t="s">
        <v>69</v>
      </c>
      <c r="L39" s="75" t="str">
        <f>IF(L36=L37,"Ja","Nei")</f>
        <v>Ja</v>
      </c>
    </row>
    <row r="40" spans="1:14" ht="16.5" thickTop="1" thickBot="1" x14ac:dyDescent="0.3">
      <c r="A40" s="8"/>
      <c r="B40" s="10"/>
      <c r="C40" s="1"/>
      <c r="D40" s="3" t="str">
        <f>IF(L39="JA","Daglig sats","Daglig sats for "&amp;L36)</f>
        <v>Daglig sats</v>
      </c>
      <c r="E40" s="80" t="str">
        <f>IFERROR(E39*12/M36,"-")</f>
        <v>-</v>
      </c>
      <c r="F40" s="4"/>
      <c r="H40" s="10"/>
      <c r="I40" s="8"/>
      <c r="K40" t="s">
        <v>70</v>
      </c>
      <c r="L40" s="88">
        <v>1</v>
      </c>
    </row>
    <row r="41" spans="1:14" ht="15.75" thickTop="1" x14ac:dyDescent="0.25">
      <c r="A41" s="8"/>
      <c r="B41" s="10"/>
      <c r="C41" s="1"/>
      <c r="D41" s="3" t="str">
        <f>IF(L39="JA","Antall dager","Antall dager for "&amp;L36)</f>
        <v>Antall dager</v>
      </c>
      <c r="E41" s="76" t="str">
        <f>N36</f>
        <v/>
      </c>
      <c r="H41" s="10"/>
      <c r="I41" s="8"/>
    </row>
    <row r="42" spans="1:14" ht="15" x14ac:dyDescent="0.25">
      <c r="A42" s="8"/>
      <c r="B42" s="10"/>
      <c r="C42" s="1"/>
      <c r="H42" s="10"/>
      <c r="I42" s="8"/>
    </row>
    <row r="43" spans="1:14" ht="15.75" thickBot="1" x14ac:dyDescent="0.3">
      <c r="A43" s="8"/>
      <c r="B43" s="10"/>
      <c r="C43" s="1"/>
      <c r="D43" s="3" t="str">
        <f>IF(L39="JA","","Månedlig sats for "&amp;L37)</f>
        <v/>
      </c>
      <c r="E43" s="89" t="str" cm="1">
        <f t="array" ref="E43">IF(L39="JA","",_xlfn.XLOOKUP(L37,Innstillinger!$B$31:$B$36,IF(E35="Før 2022",Før2022,Beredskapshjem),""))</f>
        <v/>
      </c>
      <c r="H43" s="10"/>
      <c r="I43" s="8"/>
    </row>
    <row r="44" spans="1:14" ht="16.5" thickTop="1" thickBot="1" x14ac:dyDescent="0.3">
      <c r="A44" s="8"/>
      <c r="B44" s="10"/>
      <c r="C44" s="1"/>
      <c r="D44" s="3" t="str">
        <f>IF(L39="JA","","Daglig sats for "&amp;L37)</f>
        <v/>
      </c>
      <c r="E44" s="80" t="str">
        <f>IF(L39="JA","",E43*12/M37)</f>
        <v/>
      </c>
      <c r="H44" s="10"/>
      <c r="I44" s="8"/>
    </row>
    <row r="45" spans="1:14" ht="15.75" thickTop="1" x14ac:dyDescent="0.25">
      <c r="A45" s="8"/>
      <c r="B45" s="10"/>
      <c r="C45" s="1"/>
      <c r="D45" s="3" t="str">
        <f>IF(L39="JA","","Antall dager for "&amp;L37)</f>
        <v/>
      </c>
      <c r="E45" s="76" t="str">
        <f>N37</f>
        <v/>
      </c>
      <c r="H45" s="10"/>
      <c r="I45" s="8"/>
    </row>
    <row r="46" spans="1:14" ht="15" x14ac:dyDescent="0.25">
      <c r="A46" s="8"/>
      <c r="B46" s="10"/>
      <c r="C46" s="1"/>
      <c r="H46" s="10"/>
      <c r="I46" s="8"/>
    </row>
    <row r="47" spans="1:14" ht="5.25" customHeight="1" x14ac:dyDescent="0.25">
      <c r="A47" s="8"/>
      <c r="B47" s="10"/>
      <c r="C47" s="1"/>
      <c r="D47" s="3"/>
      <c r="E47" s="15"/>
      <c r="H47" s="10"/>
      <c r="I47" s="8"/>
    </row>
    <row r="48" spans="1:14" ht="18.75" x14ac:dyDescent="0.25">
      <c r="A48" s="8"/>
      <c r="B48" s="10"/>
      <c r="C48" s="1"/>
      <c r="D48" s="13" t="s">
        <v>33</v>
      </c>
      <c r="E48" s="14">
        <f>IF(L38="Nei",(E41*E40)+IF(L39="JA",0,(E45*E44)),0)</f>
        <v>0</v>
      </c>
      <c r="H48" s="10"/>
      <c r="I48" s="8"/>
    </row>
    <row r="49" spans="1:16" ht="15" x14ac:dyDescent="0.25">
      <c r="A49" s="8"/>
      <c r="B49" s="10"/>
      <c r="C49" s="1"/>
      <c r="D49" s="3"/>
      <c r="E49" s="79"/>
      <c r="H49" s="10"/>
      <c r="I49" s="8"/>
    </row>
    <row r="50" spans="1:16" ht="15" x14ac:dyDescent="0.25">
      <c r="A50" s="8"/>
      <c r="B50" s="10"/>
      <c r="C50" s="10"/>
      <c r="D50" s="10"/>
      <c r="E50" s="10"/>
      <c r="F50" s="10"/>
      <c r="G50" s="10"/>
      <c r="H50" s="10"/>
      <c r="I50" s="8"/>
    </row>
    <row r="51" spans="1:16" ht="15" x14ac:dyDescent="0.25">
      <c r="A51" s="8"/>
      <c r="B51" s="10"/>
      <c r="C51" s="10"/>
      <c r="D51" s="10"/>
      <c r="E51" s="10"/>
      <c r="F51" s="10"/>
      <c r="G51" s="10"/>
      <c r="H51" s="10"/>
      <c r="I51" s="8"/>
    </row>
    <row r="52" spans="1:16" ht="15" x14ac:dyDescent="0.25">
      <c r="A52" s="8"/>
      <c r="B52" s="10"/>
      <c r="C52" s="1"/>
      <c r="D52" s="1"/>
      <c r="E52" s="1"/>
      <c r="F52" s="1"/>
      <c r="G52" s="1"/>
      <c r="H52" s="10"/>
      <c r="I52" s="8"/>
    </row>
    <row r="53" spans="1:16" ht="24" x14ac:dyDescent="0.4">
      <c r="A53" s="8"/>
      <c r="B53" s="10"/>
      <c r="C53" s="1"/>
      <c r="D53" s="2" t="s">
        <v>76</v>
      </c>
      <c r="E53" s="3"/>
      <c r="H53" s="10"/>
      <c r="I53" s="8"/>
      <c r="K53" s="70"/>
    </row>
    <row r="54" spans="1:16" ht="15" x14ac:dyDescent="0.25">
      <c r="A54" s="8"/>
      <c r="B54" s="10"/>
      <c r="C54" s="1"/>
      <c r="D54" s="3"/>
      <c r="E54" s="3"/>
      <c r="H54" s="10"/>
      <c r="I54" s="8"/>
      <c r="L54" s="71" t="s">
        <v>61</v>
      </c>
      <c r="M54" s="71" t="s">
        <v>62</v>
      </c>
      <c r="N54" s="71" t="s">
        <v>63</v>
      </c>
    </row>
    <row r="55" spans="1:16" ht="15.75" thickBot="1" x14ac:dyDescent="0.3">
      <c r="A55" s="8"/>
      <c r="B55" s="10"/>
      <c r="C55" s="1"/>
      <c r="D55" s="3" t="s">
        <v>64</v>
      </c>
      <c r="E55" s="96"/>
      <c r="F55" s="77" t="str">
        <f>IF(E55="","*obligatorisk","")</f>
        <v>*obligatorisk</v>
      </c>
      <c r="H55" s="10"/>
      <c r="I55" s="8"/>
      <c r="K55" t="s">
        <v>65</v>
      </c>
      <c r="L55" s="71" t="str">
        <f>IF(L57="Ja","",IF(E55&gt;=DATE(YEAR(E55),L59,1),YEAR(E55),YEAR(E55)-1))</f>
        <v/>
      </c>
      <c r="M55" s="72" t="e">
        <f>(DATE(L55+1,L59,1)-1)-(DATE(L55,L59,1))+1</f>
        <v>#VALUE!</v>
      </c>
      <c r="N55" s="73" t="str" cm="1">
        <f t="array" ref="N55">_xlfn.IFS(E56="","",E55="","",L58="JA",E56-E55,1=1,(DATE(L55+1,L59,1)-1)-E55+1)</f>
        <v/>
      </c>
      <c r="P55" s="5"/>
    </row>
    <row r="56" spans="1:16" ht="15.75" thickTop="1" x14ac:dyDescent="0.25">
      <c r="A56" s="8"/>
      <c r="B56" s="10"/>
      <c r="C56" s="1"/>
      <c r="D56" s="3" t="s">
        <v>66</v>
      </c>
      <c r="E56" s="97"/>
      <c r="F56" s="77" t="str" cm="1">
        <f t="array" ref="F56">_xlfn.IFS(E56="","*obligatorisk",OR(E55="",E56=""),"",E55&gt;E56,"Utskrivingdato kan ikke være en dato som kommer før innskrivingdato.",DATE(YEAR(E55)+1,MONTH(E55),DAY(E55))=E56,"Perioden ikke overstige ett år.",DATE(YEAR(E55)+1,MONTH(E55),DAY(E55))-1&lt;E56,"Det totale antall dager kan ikke overstige 365 dager.",1=1,"")</f>
        <v>*obligatorisk</v>
      </c>
      <c r="H56" s="10"/>
      <c r="I56" s="8"/>
      <c r="K56" t="s">
        <v>67</v>
      </c>
      <c r="L56" s="71" t="str">
        <f>IF(L57="Ja","",IF(E56&gt;=DATE(YEAR(E56),L59,1),YEAR(E56),YEAR(E56)-1))</f>
        <v/>
      </c>
      <c r="M56" s="72" t="str">
        <f>IF(L58="Ja","",(DATE(L56+1,L59,1)-1)-(DATE(L56,L59,1))+1)</f>
        <v/>
      </c>
      <c r="N56" s="75" t="str">
        <f>IF(L58="Ja","",E56-(DATE(L56,L59,1))+1)</f>
        <v/>
      </c>
      <c r="P56" s="5"/>
    </row>
    <row r="57" spans="1:16" ht="15" x14ac:dyDescent="0.25">
      <c r="A57" s="8"/>
      <c r="B57" s="10"/>
      <c r="C57" s="1"/>
      <c r="H57" s="10"/>
      <c r="I57" s="8"/>
      <c r="K57" t="s">
        <v>68</v>
      </c>
      <c r="L57" s="75" t="str">
        <f>IF(OR(E55="",E56="",F56&lt;&gt;""),"Ja","Nei")</f>
        <v>Ja</v>
      </c>
    </row>
    <row r="58" spans="1:16" ht="15.75" thickBot="1" x14ac:dyDescent="0.3">
      <c r="A58" s="8"/>
      <c r="B58" s="10"/>
      <c r="C58" s="1"/>
      <c r="D58" s="3" t="str">
        <f>IF(L58="JA","Månedlig sats","Månedlig sats for "&amp;L55)</f>
        <v>Månedlig sats</v>
      </c>
      <c r="E58" s="89" t="str">
        <f>_xlfn.XLOOKUP(L55,Innstillinger!$B$31:$B$36,Institusjon,"-")</f>
        <v>-</v>
      </c>
      <c r="F58" s="5"/>
      <c r="H58" s="10"/>
      <c r="I58" s="8"/>
      <c r="K58" t="s">
        <v>69</v>
      </c>
      <c r="L58" s="75" t="str">
        <f>IF(L55=L56,"Ja","Nei")</f>
        <v>Ja</v>
      </c>
      <c r="O58" s="75"/>
    </row>
    <row r="59" spans="1:16" ht="16.5" customHeight="1" thickTop="1" thickBot="1" x14ac:dyDescent="0.3">
      <c r="A59" s="8"/>
      <c r="B59" s="10"/>
      <c r="C59" s="1"/>
      <c r="D59" s="3" t="str">
        <f>IF(L58="JA","Daglig sats","Daglig sats for "&amp;L55)</f>
        <v>Daglig sats</v>
      </c>
      <c r="E59" s="80" t="str">
        <f>IFERROR(E58*12/M55,"-")</f>
        <v>-</v>
      </c>
      <c r="F59" s="5"/>
      <c r="H59" s="10"/>
      <c r="I59" s="8"/>
      <c r="K59" t="s">
        <v>70</v>
      </c>
      <c r="L59" s="88">
        <v>1</v>
      </c>
    </row>
    <row r="60" spans="1:16" ht="16.5" customHeight="1" thickTop="1" x14ac:dyDescent="0.25">
      <c r="A60" s="8"/>
      <c r="B60" s="10"/>
      <c r="C60" s="1"/>
      <c r="D60" s="3" t="str">
        <f>IF(L58="JA","Antall dager","Antall dager for "&amp;L55)</f>
        <v>Antall dager</v>
      </c>
      <c r="E60" s="76" t="str">
        <f>N55</f>
        <v/>
      </c>
      <c r="F60" s="5"/>
      <c r="H60" s="10"/>
      <c r="I60" s="8"/>
    </row>
    <row r="61" spans="1:16" ht="16.5" customHeight="1" x14ac:dyDescent="0.25">
      <c r="A61" s="8"/>
      <c r="B61" s="10"/>
      <c r="C61" s="1"/>
      <c r="F61" s="5"/>
      <c r="H61" s="10"/>
      <c r="I61" s="8"/>
      <c r="L61" s="75"/>
    </row>
    <row r="62" spans="1:16" ht="16.5" customHeight="1" thickBot="1" x14ac:dyDescent="0.3">
      <c r="A62" s="8"/>
      <c r="B62" s="10"/>
      <c r="C62" s="1"/>
      <c r="D62" s="3" t="str">
        <f>IF(L58="JA","","Månedlig sats for "&amp;L56)</f>
        <v/>
      </c>
      <c r="E62" s="89" t="str">
        <f>IF(L58="JA","",_xlfn.XLOOKUP(L56,Innstillinger!$B$31:$B$36,Institusjon,""))</f>
        <v/>
      </c>
      <c r="F62" s="5"/>
      <c r="H62" s="10"/>
      <c r="I62" s="8"/>
    </row>
    <row r="63" spans="1:16" ht="16.5" customHeight="1" thickTop="1" thickBot="1" x14ac:dyDescent="0.3">
      <c r="A63" s="8"/>
      <c r="B63" s="10"/>
      <c r="C63" s="1"/>
      <c r="D63" s="3" t="str">
        <f>IF(L58="JA","","Daglig sats for "&amp;L56)</f>
        <v/>
      </c>
      <c r="E63" s="80" t="str">
        <f>IF(L58="JA","",E62*12/M56)</f>
        <v/>
      </c>
      <c r="F63" s="5"/>
      <c r="H63" s="10"/>
      <c r="I63" s="8"/>
    </row>
    <row r="64" spans="1:16" ht="16.5" customHeight="1" thickTop="1" x14ac:dyDescent="0.25">
      <c r="A64" s="8"/>
      <c r="B64" s="10"/>
      <c r="C64" s="1"/>
      <c r="D64" s="3" t="str">
        <f>IF(L58="JA","","Antall dager for "&amp;L56)</f>
        <v/>
      </c>
      <c r="E64" s="76" t="str">
        <f>N56</f>
        <v/>
      </c>
      <c r="F64" s="5"/>
      <c r="H64" s="10"/>
      <c r="I64" s="8"/>
    </row>
    <row r="65" spans="1:9" ht="16.5" customHeight="1" x14ac:dyDescent="0.25">
      <c r="A65" s="8"/>
      <c r="B65" s="10"/>
      <c r="C65" s="1"/>
      <c r="F65" s="5"/>
      <c r="H65" s="10"/>
      <c r="I65" s="8"/>
    </row>
    <row r="66" spans="1:9" ht="5.25" customHeight="1" x14ac:dyDescent="0.25">
      <c r="A66" s="8"/>
      <c r="B66" s="10"/>
      <c r="C66" s="1"/>
      <c r="D66" s="3"/>
      <c r="E66" s="15"/>
      <c r="H66" s="10"/>
      <c r="I66" s="8"/>
    </row>
    <row r="67" spans="1:9" ht="18.75" x14ac:dyDescent="0.25">
      <c r="A67" s="8"/>
      <c r="B67" s="10"/>
      <c r="C67" s="1"/>
      <c r="D67" s="13" t="s">
        <v>33</v>
      </c>
      <c r="E67" s="14">
        <f>IF(L57="Nei",(E60*E59)+IF(L58="JA",0,(E64*E63)),0)</f>
        <v>0</v>
      </c>
      <c r="H67" s="10"/>
      <c r="I67" s="8"/>
    </row>
    <row r="68" spans="1:9" ht="15" x14ac:dyDescent="0.25">
      <c r="A68" s="8"/>
      <c r="B68" s="10"/>
      <c r="C68" s="1"/>
      <c r="D68" s="3"/>
      <c r="E68" s="4"/>
      <c r="H68" s="10"/>
      <c r="I68" s="8"/>
    </row>
    <row r="69" spans="1:9" ht="15" x14ac:dyDescent="0.25">
      <c r="A69" s="8"/>
      <c r="B69" s="10"/>
      <c r="C69" s="10"/>
      <c r="D69" s="10"/>
      <c r="E69" s="10"/>
      <c r="F69" s="10"/>
      <c r="G69" s="10"/>
      <c r="H69" s="10"/>
      <c r="I69" s="8"/>
    </row>
    <row r="70" spans="1:9" ht="15" x14ac:dyDescent="0.25">
      <c r="A70" s="8"/>
      <c r="B70" s="10"/>
      <c r="C70" s="10"/>
      <c r="D70" s="10"/>
      <c r="E70" s="10"/>
      <c r="F70" s="10"/>
      <c r="G70" s="10"/>
      <c r="H70" s="10"/>
      <c r="I70" s="8"/>
    </row>
    <row r="71" spans="1:9" ht="6" customHeight="1" x14ac:dyDescent="0.25">
      <c r="A71" s="8"/>
      <c r="B71" s="8"/>
      <c r="C71" s="8"/>
      <c r="D71" s="8"/>
      <c r="E71" s="8"/>
      <c r="F71" s="8"/>
      <c r="G71" s="8"/>
      <c r="H71" s="8"/>
      <c r="I71" s="8"/>
    </row>
  </sheetData>
  <sheetProtection sheet="1" objects="1" scenarios="1"/>
  <conditionalFormatting sqref="E23:E25 E43:E45 E49 E62:E64">
    <cfRule type="expression" dxfId="0" priority="2">
      <formula>E23=""</formula>
    </cfRule>
  </conditionalFormatting>
  <dataValidations count="1">
    <dataValidation type="list" allowBlank="1" showInputMessage="1" showErrorMessage="1" sqref="E35" xr:uid="{91E7311D-244C-49B0-BC60-D780FF073DA7}">
      <formula1>"Velg fra liste…,31.12.2021 eller før,01.01.2022 eller etter"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D10C3-02D3-401E-A47D-EA55CF1FA5CE}">
  <sheetPr codeName="Ark5">
    <tabColor rgb="FFF2E7E7"/>
    <pageSetUpPr autoPageBreaks="0"/>
  </sheetPr>
  <dimension ref="A1:R33"/>
  <sheetViews>
    <sheetView showGridLines="0" zoomScaleNormal="100" workbookViewId="0">
      <pane ySplit="1" topLeftCell="A2" activePane="bottomLeft" state="frozen"/>
      <selection activeCell="F26" sqref="F26"/>
      <selection pane="bottomLeft" activeCell="K32" sqref="K32"/>
    </sheetView>
  </sheetViews>
  <sheetFormatPr baseColWidth="10" defaultColWidth="0" defaultRowHeight="15" zeroHeight="1" x14ac:dyDescent="0.25"/>
  <cols>
    <col min="1" max="1" width="1.42578125" customWidth="1"/>
    <col min="2" max="3" width="4.28515625" customWidth="1"/>
    <col min="4" max="4" width="46.85546875" customWidth="1"/>
    <col min="5" max="5" width="12.85546875" bestFit="1" customWidth="1"/>
    <col min="6" max="6" width="14.85546875" customWidth="1"/>
    <col min="7" max="7" width="10.28515625" customWidth="1"/>
    <col min="8" max="8" width="9.5703125" customWidth="1"/>
    <col min="9" max="9" width="16.42578125" customWidth="1"/>
    <col min="10" max="10" width="6.140625" customWidth="1"/>
    <col min="11" max="11" width="4.28515625" customWidth="1"/>
    <col min="12" max="12" width="1.42578125" customWidth="1"/>
    <col min="13" max="17" width="11.42578125" hidden="1" customWidth="1"/>
    <col min="18" max="18" width="0" hidden="1" customWidth="1"/>
    <col min="19" max="16384" width="11.42578125" hidden="1"/>
  </cols>
  <sheetData>
    <row r="1" spans="1:12" ht="47.25" customHeight="1" x14ac:dyDescent="0.25">
      <c r="A1" s="8"/>
      <c r="B1" s="8"/>
      <c r="C1" s="22" t="s">
        <v>77</v>
      </c>
      <c r="D1" s="9"/>
      <c r="E1" s="9"/>
      <c r="F1" s="8"/>
      <c r="G1" s="8"/>
      <c r="H1" s="8"/>
      <c r="I1" s="8"/>
      <c r="J1" s="8"/>
      <c r="K1" s="8"/>
      <c r="L1" s="8"/>
    </row>
    <row r="2" spans="1:12" ht="15" customHeight="1" x14ac:dyDescent="0.25">
      <c r="A2" s="8"/>
      <c r="B2" s="10"/>
      <c r="C2" s="10"/>
      <c r="D2" s="10"/>
      <c r="E2" s="10"/>
      <c r="F2" s="10"/>
      <c r="G2" s="10"/>
      <c r="H2" s="10"/>
      <c r="I2" s="10"/>
      <c r="J2" s="10"/>
      <c r="K2" s="10"/>
      <c r="L2" s="8"/>
    </row>
    <row r="3" spans="1:12" ht="24" hidden="1" x14ac:dyDescent="0.4">
      <c r="A3" s="8"/>
      <c r="B3" s="10"/>
      <c r="C3" s="117" t="s">
        <v>13</v>
      </c>
      <c r="D3" s="116"/>
      <c r="E3" s="116"/>
      <c r="F3" s="116"/>
      <c r="G3" s="116"/>
      <c r="H3" s="116"/>
      <c r="I3" s="116"/>
      <c r="J3" s="116"/>
      <c r="K3" s="10"/>
      <c r="L3" s="8"/>
    </row>
    <row r="4" spans="1:12" ht="22.5" customHeight="1" x14ac:dyDescent="0.25">
      <c r="A4" s="8"/>
      <c r="B4" s="10"/>
      <c r="C4" s="114" t="s">
        <v>14</v>
      </c>
      <c r="D4" s="118" t="s">
        <v>78</v>
      </c>
      <c r="E4" s="120"/>
      <c r="F4" s="120"/>
      <c r="G4" s="120"/>
      <c r="H4" s="120"/>
      <c r="I4" s="120"/>
      <c r="J4" s="120"/>
      <c r="K4" s="10"/>
      <c r="L4" s="8"/>
    </row>
    <row r="5" spans="1:12" ht="22.5" customHeight="1" x14ac:dyDescent="0.25">
      <c r="A5" s="8"/>
      <c r="B5" s="10"/>
      <c r="C5" s="114" t="s">
        <v>14</v>
      </c>
      <c r="D5" s="118" t="s">
        <v>79</v>
      </c>
      <c r="E5" s="120"/>
      <c r="F5" s="120"/>
      <c r="G5" s="120"/>
      <c r="H5" s="120"/>
      <c r="I5" s="120"/>
      <c r="J5" s="120"/>
      <c r="K5" s="10"/>
      <c r="L5" s="8"/>
    </row>
    <row r="6" spans="1:12" ht="22.5" customHeight="1" x14ac:dyDescent="0.25">
      <c r="A6" s="8"/>
      <c r="B6" s="10"/>
      <c r="C6" s="126" t="s">
        <v>16</v>
      </c>
      <c r="D6" s="118" t="s">
        <v>80</v>
      </c>
      <c r="E6" s="112"/>
      <c r="F6" s="112"/>
      <c r="G6" s="112"/>
      <c r="H6" s="112"/>
      <c r="I6" s="112"/>
      <c r="J6" s="112"/>
      <c r="K6" s="10"/>
      <c r="L6" s="8"/>
    </row>
    <row r="7" spans="1:12" ht="22.5" customHeight="1" x14ac:dyDescent="0.25">
      <c r="A7" s="8"/>
      <c r="B7" s="10"/>
      <c r="C7" s="126" t="s">
        <v>16</v>
      </c>
      <c r="D7" s="118" t="s">
        <v>81</v>
      </c>
      <c r="E7" s="112"/>
      <c r="F7" s="112"/>
      <c r="G7" s="112"/>
      <c r="H7" s="112"/>
      <c r="I7" s="112"/>
      <c r="J7" s="112"/>
      <c r="K7" s="10"/>
      <c r="L7" s="8"/>
    </row>
    <row r="8" spans="1:12" ht="15" customHeight="1" x14ac:dyDescent="0.25">
      <c r="A8" s="8"/>
      <c r="B8" s="10"/>
      <c r="C8" s="84"/>
      <c r="D8" s="84"/>
      <c r="E8" s="84"/>
      <c r="F8" s="84"/>
      <c r="G8" s="84"/>
      <c r="H8" s="10"/>
      <c r="I8" s="10"/>
      <c r="J8" s="10"/>
      <c r="K8" s="10"/>
      <c r="L8" s="8"/>
    </row>
    <row r="9" spans="1:12" ht="15" customHeight="1" x14ac:dyDescent="0.25">
      <c r="A9" s="8"/>
      <c r="B9" s="10"/>
      <c r="C9" s="84"/>
      <c r="D9" s="84"/>
      <c r="E9" s="84"/>
      <c r="F9" s="84"/>
      <c r="G9" s="84"/>
      <c r="H9" s="10"/>
      <c r="I9" s="10"/>
      <c r="J9" s="10"/>
      <c r="K9" s="10"/>
      <c r="L9" s="8"/>
    </row>
    <row r="10" spans="1:12" x14ac:dyDescent="0.25">
      <c r="A10" s="8"/>
      <c r="B10" s="10"/>
      <c r="C10" s="1"/>
      <c r="D10" s="34"/>
      <c r="E10" s="34"/>
      <c r="F10" s="1"/>
      <c r="K10" s="10"/>
      <c r="L10" s="8"/>
    </row>
    <row r="11" spans="1:12" ht="24" x14ac:dyDescent="0.4">
      <c r="A11" s="8"/>
      <c r="B11" s="10"/>
      <c r="C11" s="1"/>
      <c r="D11" s="2" t="s">
        <v>82</v>
      </c>
      <c r="E11" s="2"/>
      <c r="F11" s="1"/>
      <c r="K11" s="10"/>
      <c r="L11" s="8"/>
    </row>
    <row r="12" spans="1:12" x14ac:dyDescent="0.25">
      <c r="A12" s="8"/>
      <c r="B12" s="10"/>
      <c r="C12" s="1"/>
      <c r="D12" s="34"/>
      <c r="E12" s="34"/>
      <c r="K12" s="10"/>
      <c r="L12" s="8"/>
    </row>
    <row r="13" spans="1:12" ht="30" x14ac:dyDescent="0.25">
      <c r="A13" s="8"/>
      <c r="B13" s="10"/>
      <c r="C13" s="1"/>
      <c r="D13" s="35" t="s">
        <v>83</v>
      </c>
      <c r="E13" s="36" t="s">
        <v>84</v>
      </c>
      <c r="F13" s="6" t="s">
        <v>85</v>
      </c>
      <c r="G13" s="6" t="s">
        <v>86</v>
      </c>
      <c r="H13" s="6" t="s">
        <v>87</v>
      </c>
      <c r="I13" s="37" t="s">
        <v>88</v>
      </c>
      <c r="J13" s="36"/>
      <c r="K13" s="10"/>
      <c r="L13" s="8"/>
    </row>
    <row r="14" spans="1:12" ht="15.75" thickBot="1" x14ac:dyDescent="0.3">
      <c r="A14" s="8"/>
      <c r="B14" s="10"/>
      <c r="C14" s="1"/>
      <c r="D14" s="25"/>
      <c r="E14" s="105">
        <v>0</v>
      </c>
      <c r="F14" s="26">
        <v>0</v>
      </c>
      <c r="G14" s="32">
        <v>0</v>
      </c>
      <c r="H14" s="60">
        <v>0</v>
      </c>
      <c r="I14" s="108">
        <f>E14*F14*G14*H14</f>
        <v>0</v>
      </c>
      <c r="K14" s="10"/>
      <c r="L14" s="8"/>
    </row>
    <row r="15" spans="1:12" ht="16.5" thickTop="1" thickBot="1" x14ac:dyDescent="0.3">
      <c r="A15" s="8"/>
      <c r="B15" s="10"/>
      <c r="C15" s="1"/>
      <c r="D15" s="27"/>
      <c r="E15" s="106">
        <v>0</v>
      </c>
      <c r="F15" s="23">
        <v>0</v>
      </c>
      <c r="G15" s="24">
        <v>0</v>
      </c>
      <c r="H15" s="61">
        <v>0</v>
      </c>
      <c r="I15" s="109">
        <f t="shared" ref="I15:I21" si="0">E15*F15*G15*H15</f>
        <v>0</v>
      </c>
      <c r="K15" s="10"/>
      <c r="L15" s="8"/>
    </row>
    <row r="16" spans="1:12" ht="16.5" thickTop="1" thickBot="1" x14ac:dyDescent="0.3">
      <c r="A16" s="8"/>
      <c r="B16" s="10"/>
      <c r="C16" s="1"/>
      <c r="D16" s="27"/>
      <c r="E16" s="106">
        <v>0</v>
      </c>
      <c r="F16" s="23">
        <v>0</v>
      </c>
      <c r="G16" s="24">
        <v>0</v>
      </c>
      <c r="H16" s="61">
        <v>0</v>
      </c>
      <c r="I16" s="109">
        <f t="shared" si="0"/>
        <v>0</v>
      </c>
      <c r="K16" s="10"/>
      <c r="L16" s="8"/>
    </row>
    <row r="17" spans="1:12" ht="16.5" thickTop="1" thickBot="1" x14ac:dyDescent="0.3">
      <c r="A17" s="8"/>
      <c r="B17" s="10"/>
      <c r="C17" s="1"/>
      <c r="D17" s="27"/>
      <c r="E17" s="106"/>
      <c r="F17" s="23"/>
      <c r="G17" s="24"/>
      <c r="H17" s="61"/>
      <c r="I17" s="109">
        <f t="shared" si="0"/>
        <v>0</v>
      </c>
      <c r="K17" s="10"/>
      <c r="L17" s="8"/>
    </row>
    <row r="18" spans="1:12" ht="16.5" thickTop="1" thickBot="1" x14ac:dyDescent="0.3">
      <c r="A18" s="8"/>
      <c r="B18" s="10"/>
      <c r="C18" s="1"/>
      <c r="D18" s="27"/>
      <c r="E18" s="106"/>
      <c r="F18" s="23"/>
      <c r="G18" s="24"/>
      <c r="H18" s="61"/>
      <c r="I18" s="109">
        <f t="shared" si="0"/>
        <v>0</v>
      </c>
      <c r="K18" s="10"/>
      <c r="L18" s="8"/>
    </row>
    <row r="19" spans="1:12" ht="16.5" thickTop="1" thickBot="1" x14ac:dyDescent="0.3">
      <c r="A19" s="8"/>
      <c r="B19" s="10"/>
      <c r="C19" s="1"/>
      <c r="D19" s="83"/>
      <c r="E19" s="106"/>
      <c r="F19" s="23"/>
      <c r="G19" s="24"/>
      <c r="H19" s="61"/>
      <c r="I19" s="109">
        <f t="shared" si="0"/>
        <v>0</v>
      </c>
      <c r="K19" s="10"/>
      <c r="L19" s="8"/>
    </row>
    <row r="20" spans="1:12" ht="16.5" thickTop="1" thickBot="1" x14ac:dyDescent="0.3">
      <c r="A20" s="8"/>
      <c r="B20" s="10"/>
      <c r="C20" s="1"/>
      <c r="D20" s="27"/>
      <c r="E20" s="106"/>
      <c r="F20" s="23"/>
      <c r="G20" s="24"/>
      <c r="H20" s="61"/>
      <c r="I20" s="109">
        <f t="shared" si="0"/>
        <v>0</v>
      </c>
      <c r="K20" s="10"/>
      <c r="L20" s="8"/>
    </row>
    <row r="21" spans="1:12" ht="15.75" thickTop="1" x14ac:dyDescent="0.25">
      <c r="A21" s="8"/>
      <c r="B21" s="10"/>
      <c r="C21" s="1"/>
      <c r="D21" s="28"/>
      <c r="E21" s="107"/>
      <c r="F21" s="29"/>
      <c r="G21" s="29"/>
      <c r="H21" s="62"/>
      <c r="I21" s="110">
        <f t="shared" si="0"/>
        <v>0</v>
      </c>
      <c r="K21" s="10"/>
      <c r="L21" s="8"/>
    </row>
    <row r="22" spans="1:12" x14ac:dyDescent="0.25">
      <c r="A22" s="8"/>
      <c r="B22" s="10"/>
      <c r="C22" s="1"/>
      <c r="D22" s="34"/>
      <c r="K22" s="10"/>
      <c r="L22" s="8"/>
    </row>
    <row r="23" spans="1:12" ht="24" x14ac:dyDescent="0.4">
      <c r="A23" s="8"/>
      <c r="B23" s="10"/>
      <c r="C23" s="1"/>
      <c r="D23" s="2" t="s">
        <v>89</v>
      </c>
      <c r="K23" s="10"/>
      <c r="L23" s="8"/>
    </row>
    <row r="24" spans="1:12" x14ac:dyDescent="0.25">
      <c r="A24" s="8"/>
      <c r="B24" s="10"/>
      <c r="C24" s="1"/>
      <c r="D24" s="35"/>
      <c r="E24" s="36" t="s">
        <v>84</v>
      </c>
      <c r="F24" s="6" t="s">
        <v>90</v>
      </c>
      <c r="G24" s="6"/>
      <c r="H24" s="6"/>
      <c r="I24" s="37" t="s">
        <v>88</v>
      </c>
      <c r="J24" s="36"/>
      <c r="K24" s="10"/>
      <c r="L24" s="8"/>
    </row>
    <row r="25" spans="1:12" ht="15.75" thickBot="1" x14ac:dyDescent="0.3">
      <c r="A25" s="8"/>
      <c r="B25" s="10"/>
      <c r="C25" s="1"/>
      <c r="D25" s="25" t="s">
        <v>91</v>
      </c>
      <c r="E25" s="105">
        <v>0</v>
      </c>
      <c r="F25" s="26">
        <v>0</v>
      </c>
      <c r="G25" s="38"/>
      <c r="H25" s="63"/>
      <c r="I25" s="108">
        <f>E25*F25</f>
        <v>0</v>
      </c>
      <c r="K25" s="10"/>
      <c r="L25" s="8"/>
    </row>
    <row r="26" spans="1:12" ht="15.75" thickTop="1" x14ac:dyDescent="0.25">
      <c r="A26" s="8"/>
      <c r="B26" s="10"/>
      <c r="C26" s="1"/>
      <c r="D26" s="28"/>
      <c r="E26" s="107"/>
      <c r="F26" s="33"/>
      <c r="G26" s="39"/>
      <c r="H26" s="64"/>
      <c r="I26" s="110">
        <f t="shared" ref="I26" si="1">E26*F26*G26*H26</f>
        <v>0</v>
      </c>
      <c r="K26" s="10"/>
      <c r="L26" s="8"/>
    </row>
    <row r="27" spans="1:12" x14ac:dyDescent="0.25">
      <c r="A27" s="8"/>
      <c r="B27" s="10"/>
      <c r="C27" s="1"/>
      <c r="D27" s="34"/>
      <c r="E27" s="34"/>
      <c r="K27" s="10"/>
      <c r="L27" s="8"/>
    </row>
    <row r="28" spans="1:12" ht="18.75" x14ac:dyDescent="0.25">
      <c r="A28" s="8"/>
      <c r="B28" s="11"/>
      <c r="C28" s="34"/>
      <c r="D28" s="34"/>
      <c r="E28" s="34"/>
      <c r="F28" s="13" t="s">
        <v>33</v>
      </c>
      <c r="G28" s="102"/>
      <c r="H28" s="102"/>
      <c r="I28" s="14">
        <f>MIN(SUM(I14:I26),30000)</f>
        <v>0</v>
      </c>
      <c r="K28" s="10"/>
      <c r="L28" s="8"/>
    </row>
    <row r="29" spans="1:12" x14ac:dyDescent="0.25">
      <c r="A29" s="8"/>
      <c r="B29" s="11"/>
      <c r="C29" s="34"/>
      <c r="D29" s="34"/>
      <c r="E29" s="34"/>
      <c r="I29" s="124" t="str">
        <f>IF(I28&lt;30000,"","Dere kan søke om inntil 30 000 kroner for dette tiltaket.")</f>
        <v/>
      </c>
      <c r="K29" s="10"/>
      <c r="L29" s="8"/>
    </row>
    <row r="30" spans="1:12" x14ac:dyDescent="0.25">
      <c r="A30" s="8"/>
      <c r="B30" s="10"/>
      <c r="C30" s="34"/>
      <c r="D30" s="34"/>
      <c r="E30" s="34"/>
      <c r="K30" s="10"/>
      <c r="L30" s="8"/>
    </row>
    <row r="31" spans="1:12" x14ac:dyDescent="0.25">
      <c r="A31" s="8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8"/>
    </row>
    <row r="32" spans="1:12" x14ac:dyDescent="0.25">
      <c r="A32" s="8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8"/>
    </row>
    <row r="33" spans="1:12" ht="6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</sheetData>
  <sheetProtection algorithmName="SHA-512" hashValue="i4FSfLSvTsX8Ty2yt32DeTafvWrOGnpG5FT5cJO/fIsXXNC9CVCZiE9oIHIgcKbv+autVcPISUFlfpm/sK8YBw==" saltValue="Svpv93WFyqFH+U0h45qbqQ==" spinCount="100000" sheet="1" objects="1" scenarios="1"/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86D26-21D2-4144-A999-F1009ED29F87}">
  <sheetPr codeName="Ark6">
    <tabColor rgb="FFF2E7E7"/>
    <pageSetUpPr autoPageBreaks="0"/>
  </sheetPr>
  <dimension ref="A1:J28"/>
  <sheetViews>
    <sheetView showGridLines="0" zoomScaleNormal="100" workbookViewId="0">
      <pane ySplit="1" topLeftCell="A2" activePane="bottomLeft" state="frozen"/>
      <selection activeCell="F26" sqref="F26"/>
      <selection pane="bottomLeft" activeCell="I27" sqref="I27"/>
    </sheetView>
  </sheetViews>
  <sheetFormatPr baseColWidth="10" defaultColWidth="0" defaultRowHeight="15" zeroHeight="1" x14ac:dyDescent="0.25"/>
  <cols>
    <col min="1" max="1" width="1.42578125" customWidth="1"/>
    <col min="2" max="3" width="4.28515625" customWidth="1"/>
    <col min="4" max="4" width="68.7109375" customWidth="1"/>
    <col min="5" max="5" width="14.140625" bestFit="1" customWidth="1"/>
    <col min="6" max="6" width="14.85546875" customWidth="1"/>
    <col min="7" max="7" width="16.42578125" customWidth="1"/>
    <col min="8" max="8" width="5.7109375" customWidth="1"/>
    <col min="9" max="9" width="4.28515625" customWidth="1"/>
    <col min="10" max="10" width="1.42578125" customWidth="1"/>
    <col min="11" max="16384" width="11.42578125" hidden="1"/>
  </cols>
  <sheetData>
    <row r="1" spans="1:10" ht="47.25" customHeight="1" x14ac:dyDescent="0.25">
      <c r="A1" s="8"/>
      <c r="B1" s="8"/>
      <c r="C1" s="22" t="s">
        <v>92</v>
      </c>
      <c r="D1" s="9"/>
      <c r="E1" s="9"/>
      <c r="F1" s="8"/>
      <c r="G1" s="8"/>
      <c r="H1" s="8"/>
      <c r="I1" s="8"/>
      <c r="J1" s="8"/>
    </row>
    <row r="2" spans="1:10" x14ac:dyDescent="0.25">
      <c r="A2" s="8"/>
      <c r="B2" s="10"/>
      <c r="C2" s="10"/>
      <c r="D2" s="10"/>
      <c r="E2" s="10"/>
      <c r="F2" s="10"/>
      <c r="G2" s="10"/>
      <c r="H2" s="10"/>
      <c r="I2" s="10"/>
      <c r="J2" s="8"/>
    </row>
    <row r="3" spans="1:10" ht="24" hidden="1" x14ac:dyDescent="0.4">
      <c r="A3" s="8"/>
      <c r="B3" s="10"/>
      <c r="C3" s="117" t="s">
        <v>13</v>
      </c>
      <c r="D3" s="116"/>
      <c r="E3" s="116"/>
      <c r="F3" s="116"/>
      <c r="G3" s="116"/>
      <c r="H3" s="116"/>
      <c r="I3" s="10"/>
      <c r="J3" s="8"/>
    </row>
    <row r="4" spans="1:10" ht="22.5" x14ac:dyDescent="0.25">
      <c r="A4" s="8"/>
      <c r="B4" s="10"/>
      <c r="C4" s="114" t="s">
        <v>14</v>
      </c>
      <c r="D4" s="118" t="s">
        <v>93</v>
      </c>
      <c r="E4" s="116"/>
      <c r="F4" s="116"/>
      <c r="G4" s="116"/>
      <c r="H4" s="116"/>
      <c r="I4" s="10"/>
      <c r="J4" s="8"/>
    </row>
    <row r="5" spans="1:10" ht="22.5" x14ac:dyDescent="0.25">
      <c r="A5" s="8"/>
      <c r="B5" s="10"/>
      <c r="C5" s="114" t="s">
        <v>14</v>
      </c>
      <c r="D5" s="118" t="s">
        <v>94</v>
      </c>
      <c r="E5" s="116"/>
      <c r="F5" s="116"/>
      <c r="G5" s="116"/>
      <c r="H5" s="116"/>
      <c r="I5" s="10"/>
      <c r="J5" s="8"/>
    </row>
    <row r="6" spans="1:10" ht="22.5" x14ac:dyDescent="0.25">
      <c r="A6" s="8"/>
      <c r="B6" s="10"/>
      <c r="C6" s="126" t="s">
        <v>16</v>
      </c>
      <c r="D6" s="118" t="s">
        <v>37</v>
      </c>
      <c r="E6" s="116"/>
      <c r="F6" s="116"/>
      <c r="G6" s="116"/>
      <c r="H6" s="116"/>
      <c r="I6" s="10"/>
      <c r="J6" s="8"/>
    </row>
    <row r="7" spans="1:10" ht="22.5" x14ac:dyDescent="0.25">
      <c r="A7" s="8"/>
      <c r="B7" s="10"/>
      <c r="C7" s="126" t="s">
        <v>16</v>
      </c>
      <c r="D7" s="118" t="s">
        <v>95</v>
      </c>
      <c r="E7" s="116"/>
      <c r="F7" s="116"/>
      <c r="G7" s="116"/>
      <c r="H7" s="116"/>
      <c r="I7" s="10"/>
      <c r="J7" s="8"/>
    </row>
    <row r="8" spans="1:10" ht="22.5" x14ac:dyDescent="0.25">
      <c r="A8" s="8"/>
      <c r="B8" s="10"/>
      <c r="C8" s="126" t="s">
        <v>16</v>
      </c>
      <c r="D8" s="118" t="s">
        <v>96</v>
      </c>
      <c r="E8" s="116"/>
      <c r="F8" s="116"/>
      <c r="G8" s="116"/>
      <c r="H8" s="116"/>
      <c r="I8" s="10"/>
      <c r="J8" s="8"/>
    </row>
    <row r="9" spans="1:10" x14ac:dyDescent="0.25">
      <c r="A9" s="8"/>
      <c r="B9" s="10"/>
      <c r="C9" s="84"/>
      <c r="D9" s="84"/>
      <c r="E9" s="84"/>
      <c r="F9" s="84"/>
      <c r="G9" s="10"/>
      <c r="H9" s="10"/>
      <c r="I9" s="10"/>
      <c r="J9" s="8"/>
    </row>
    <row r="10" spans="1:10" x14ac:dyDescent="0.25">
      <c r="A10" s="8"/>
      <c r="B10" s="10"/>
      <c r="C10" s="84"/>
      <c r="D10" s="84"/>
      <c r="E10" s="84"/>
      <c r="F10" s="84"/>
      <c r="G10" s="10"/>
      <c r="H10" s="10"/>
      <c r="I10" s="10"/>
      <c r="J10" s="8"/>
    </row>
    <row r="11" spans="1:10" x14ac:dyDescent="0.25">
      <c r="A11" s="8"/>
      <c r="B11" s="10"/>
      <c r="C11" s="1"/>
      <c r="D11" s="34"/>
      <c r="E11" s="34"/>
      <c r="F11" s="1"/>
      <c r="I11" s="10"/>
      <c r="J11" s="8"/>
    </row>
    <row r="12" spans="1:10" ht="24" x14ac:dyDescent="0.4">
      <c r="A12" s="8"/>
      <c r="B12" s="10"/>
      <c r="C12" s="1"/>
      <c r="D12" s="2" t="s">
        <v>97</v>
      </c>
      <c r="E12" s="2"/>
      <c r="F12" s="1"/>
      <c r="I12" s="10"/>
      <c r="J12" s="8"/>
    </row>
    <row r="13" spans="1:10" x14ac:dyDescent="0.25">
      <c r="A13" s="8"/>
      <c r="B13" s="10"/>
      <c r="C13" s="1"/>
      <c r="D13" s="34"/>
      <c r="E13" s="34"/>
      <c r="I13" s="10"/>
      <c r="J13" s="8"/>
    </row>
    <row r="14" spans="1:10" x14ac:dyDescent="0.25">
      <c r="A14" s="8"/>
      <c r="B14" s="10"/>
      <c r="C14" s="1"/>
      <c r="D14" s="125" t="s">
        <v>98</v>
      </c>
      <c r="E14" s="36" t="s">
        <v>84</v>
      </c>
      <c r="F14" s="6" t="s">
        <v>90</v>
      </c>
      <c r="G14" s="36" t="s">
        <v>88</v>
      </c>
      <c r="H14" s="36"/>
      <c r="I14" s="10"/>
      <c r="J14" s="8"/>
    </row>
    <row r="15" spans="1:10" ht="15.75" thickBot="1" x14ac:dyDescent="0.3">
      <c r="A15" s="8"/>
      <c r="B15" s="10"/>
      <c r="C15" s="1"/>
      <c r="D15" s="25"/>
      <c r="E15" s="105">
        <v>0</v>
      </c>
      <c r="F15" s="26">
        <v>0</v>
      </c>
      <c r="G15" s="108">
        <f>E15*F15</f>
        <v>0</v>
      </c>
      <c r="I15" s="10"/>
      <c r="J15" s="8"/>
    </row>
    <row r="16" spans="1:10" ht="16.5" thickTop="1" thickBot="1" x14ac:dyDescent="0.3">
      <c r="A16" s="8"/>
      <c r="B16" s="10"/>
      <c r="C16" s="1"/>
      <c r="D16" s="27"/>
      <c r="E16" s="106">
        <v>0</v>
      </c>
      <c r="F16" s="23">
        <v>0</v>
      </c>
      <c r="G16" s="109">
        <f t="shared" ref="G16:G21" si="0">E16*F16</f>
        <v>0</v>
      </c>
      <c r="I16" s="10"/>
      <c r="J16" s="8"/>
    </row>
    <row r="17" spans="1:10" ht="16.5" thickTop="1" thickBot="1" x14ac:dyDescent="0.3">
      <c r="A17" s="8"/>
      <c r="B17" s="10"/>
      <c r="C17" s="1"/>
      <c r="D17" s="27"/>
      <c r="E17" s="106">
        <v>0</v>
      </c>
      <c r="F17" s="23">
        <v>0</v>
      </c>
      <c r="G17" s="109">
        <f t="shared" si="0"/>
        <v>0</v>
      </c>
      <c r="I17" s="10"/>
      <c r="J17" s="8"/>
    </row>
    <row r="18" spans="1:10" ht="16.5" thickTop="1" thickBot="1" x14ac:dyDescent="0.3">
      <c r="A18" s="8"/>
      <c r="B18" s="10"/>
      <c r="C18" s="1"/>
      <c r="D18" s="27"/>
      <c r="E18" s="106"/>
      <c r="F18" s="23"/>
      <c r="G18" s="109">
        <f t="shared" si="0"/>
        <v>0</v>
      </c>
      <c r="I18" s="10"/>
      <c r="J18" s="8"/>
    </row>
    <row r="19" spans="1:10" ht="16.5" thickTop="1" thickBot="1" x14ac:dyDescent="0.3">
      <c r="A19" s="8"/>
      <c r="B19" s="10"/>
      <c r="C19" s="1"/>
      <c r="D19" s="27"/>
      <c r="E19" s="106"/>
      <c r="F19" s="23"/>
      <c r="G19" s="109">
        <f t="shared" si="0"/>
        <v>0</v>
      </c>
      <c r="I19" s="10"/>
      <c r="J19" s="8"/>
    </row>
    <row r="20" spans="1:10" ht="16.5" thickTop="1" thickBot="1" x14ac:dyDescent="0.3">
      <c r="A20" s="8"/>
      <c r="B20" s="10"/>
      <c r="C20" s="1"/>
      <c r="D20" s="83"/>
      <c r="E20" s="106"/>
      <c r="F20" s="23"/>
      <c r="G20" s="109">
        <f t="shared" si="0"/>
        <v>0</v>
      </c>
      <c r="I20" s="10"/>
      <c r="J20" s="8"/>
    </row>
    <row r="21" spans="1:10" ht="16.5" thickTop="1" thickBot="1" x14ac:dyDescent="0.3">
      <c r="A21" s="8"/>
      <c r="B21" s="10"/>
      <c r="C21" s="1"/>
      <c r="D21" s="27"/>
      <c r="E21" s="106"/>
      <c r="F21" s="23"/>
      <c r="G21" s="109">
        <f t="shared" si="0"/>
        <v>0</v>
      </c>
      <c r="I21" s="10"/>
      <c r="J21" s="8"/>
    </row>
    <row r="22" spans="1:10" ht="15.75" thickTop="1" x14ac:dyDescent="0.25">
      <c r="A22" s="8"/>
      <c r="B22" s="10"/>
      <c r="C22" s="1"/>
      <c r="D22" s="28"/>
      <c r="E22" s="107"/>
      <c r="F22" s="29"/>
      <c r="G22" s="110">
        <f>E22*F22</f>
        <v>0</v>
      </c>
      <c r="I22" s="10"/>
      <c r="J22" s="8"/>
    </row>
    <row r="23" spans="1:10" x14ac:dyDescent="0.25">
      <c r="A23" s="8"/>
      <c r="B23" s="10"/>
      <c r="C23" s="1"/>
      <c r="D23" s="34"/>
      <c r="I23" s="10"/>
      <c r="J23" s="8"/>
    </row>
    <row r="24" spans="1:10" ht="18.75" x14ac:dyDescent="0.25">
      <c r="A24" s="8"/>
      <c r="B24" s="11"/>
      <c r="C24" s="34"/>
      <c r="D24" s="34"/>
      <c r="E24" s="166" t="s">
        <v>33</v>
      </c>
      <c r="F24" s="167"/>
      <c r="G24" s="14">
        <f>SUM(G15:G22)</f>
        <v>0</v>
      </c>
      <c r="I24" s="10"/>
      <c r="J24" s="8"/>
    </row>
    <row r="25" spans="1:10" x14ac:dyDescent="0.25">
      <c r="A25" s="8"/>
      <c r="B25" s="10"/>
      <c r="C25" s="34"/>
      <c r="D25" s="34"/>
      <c r="E25" s="34"/>
      <c r="I25" s="10"/>
      <c r="J25" s="8"/>
    </row>
    <row r="26" spans="1:10" x14ac:dyDescent="0.25">
      <c r="A26" s="8"/>
      <c r="B26" s="10"/>
      <c r="C26" s="10"/>
      <c r="D26" s="10"/>
      <c r="E26" s="10"/>
      <c r="F26" s="10"/>
      <c r="G26" s="10"/>
      <c r="H26" s="10"/>
      <c r="I26" s="10"/>
      <c r="J26" s="8"/>
    </row>
    <row r="27" spans="1:10" x14ac:dyDescent="0.25">
      <c r="A27" s="8"/>
      <c r="B27" s="10"/>
      <c r="C27" s="10"/>
      <c r="D27" s="10"/>
      <c r="E27" s="10"/>
      <c r="F27" s="10"/>
      <c r="G27" s="10"/>
      <c r="H27" s="10"/>
      <c r="I27" s="10"/>
      <c r="J27" s="8"/>
    </row>
    <row r="28" spans="1:10" ht="6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</row>
  </sheetData>
  <sheetProtection algorithmName="SHA-512" hashValue="Adjye+tmFXhw/Z4By1CWZm+xS0Gt9jep7Q/CKt4RMjMQQaQKqcK4MoxH7WXPprokx9imUvKBorVUe2Sb8uZSvA==" saltValue="uxcaeE8sO/zIT6sazeV3Tw==" spinCount="100000" sheet="1" objects="1" scenarios="1"/>
  <mergeCells count="1">
    <mergeCell ref="E24:F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71240-D9C2-4C9A-811C-6DB75B25568A}">
  <sheetPr codeName="Ark7">
    <tabColor rgb="FFF2E7E7"/>
    <pageSetUpPr autoPageBreaks="0"/>
  </sheetPr>
  <dimension ref="A1:T29"/>
  <sheetViews>
    <sheetView showGridLines="0" zoomScaleNormal="100" workbookViewId="0">
      <pane ySplit="1" topLeftCell="A2" activePane="bottomLeft" state="frozen"/>
      <selection activeCell="F26" sqref="F26"/>
      <selection pane="bottomLeft" activeCell="K27" sqref="K27"/>
    </sheetView>
  </sheetViews>
  <sheetFormatPr baseColWidth="10" defaultColWidth="0" defaultRowHeight="15" zeroHeight="1" x14ac:dyDescent="0.25"/>
  <cols>
    <col min="1" max="1" width="1.42578125" customWidth="1"/>
    <col min="2" max="2" width="6.5703125" customWidth="1"/>
    <col min="3" max="3" width="4.28515625" customWidth="1"/>
    <col min="4" max="5" width="15.85546875" customWidth="1"/>
    <col min="6" max="6" width="38.85546875" customWidth="1"/>
    <col min="7" max="7" width="14.140625" bestFit="1" customWidth="1"/>
    <col min="8" max="8" width="14.85546875" customWidth="1"/>
    <col min="9" max="9" width="16.42578125" customWidth="1"/>
    <col min="10" max="10" width="6.85546875" customWidth="1"/>
    <col min="11" max="11" width="4.28515625" customWidth="1"/>
    <col min="12" max="12" width="1.42578125" customWidth="1"/>
    <col min="13" max="17" width="11.42578125" hidden="1" customWidth="1"/>
    <col min="18" max="20" width="0" hidden="1" customWidth="1"/>
    <col min="21" max="16384" width="11.42578125" hidden="1"/>
  </cols>
  <sheetData>
    <row r="1" spans="1:12" ht="47.25" customHeight="1" x14ac:dyDescent="0.25">
      <c r="A1" s="8"/>
      <c r="B1" s="8"/>
      <c r="C1" s="22" t="s">
        <v>99</v>
      </c>
      <c r="D1" s="9"/>
      <c r="E1" s="9"/>
      <c r="F1" s="9"/>
      <c r="G1" s="9"/>
      <c r="H1" s="8"/>
      <c r="I1" s="8"/>
      <c r="J1" s="8"/>
      <c r="K1" s="8"/>
      <c r="L1" s="8"/>
    </row>
    <row r="2" spans="1:12" x14ac:dyDescent="0.25">
      <c r="A2" s="8"/>
      <c r="B2" s="10"/>
      <c r="C2" s="10"/>
      <c r="D2" s="10"/>
      <c r="E2" s="10"/>
      <c r="F2" s="10"/>
      <c r="G2" s="10"/>
      <c r="H2" s="10"/>
      <c r="I2" s="10"/>
      <c r="J2" s="10"/>
      <c r="K2" s="10"/>
      <c r="L2" s="8"/>
    </row>
    <row r="3" spans="1:12" ht="24" hidden="1" x14ac:dyDescent="0.4">
      <c r="A3" s="8"/>
      <c r="B3" s="10"/>
      <c r="C3" s="117" t="s">
        <v>13</v>
      </c>
      <c r="D3" s="116"/>
      <c r="E3" s="116"/>
      <c r="F3" s="116"/>
      <c r="G3" s="116"/>
      <c r="H3" s="116"/>
      <c r="I3" s="116"/>
      <c r="J3" s="116"/>
      <c r="K3" s="10"/>
      <c r="L3" s="8"/>
    </row>
    <row r="4" spans="1:12" ht="22.5" x14ac:dyDescent="0.25">
      <c r="A4" s="8"/>
      <c r="B4" s="10"/>
      <c r="C4" s="114" t="s">
        <v>14</v>
      </c>
      <c r="D4" s="118" t="s">
        <v>100</v>
      </c>
      <c r="E4" s="116"/>
      <c r="F4" s="116"/>
      <c r="G4" s="116"/>
      <c r="H4" s="116"/>
      <c r="I4" s="116"/>
      <c r="J4" s="116"/>
      <c r="K4" s="10"/>
      <c r="L4" s="8"/>
    </row>
    <row r="5" spans="1:12" ht="22.5" x14ac:dyDescent="0.25">
      <c r="A5" s="8"/>
      <c r="B5" s="10"/>
      <c r="C5" s="114"/>
      <c r="D5" s="118" t="s">
        <v>101</v>
      </c>
      <c r="E5" s="116"/>
      <c r="F5" s="116"/>
      <c r="G5" s="116"/>
      <c r="H5" s="116"/>
      <c r="I5" s="116"/>
      <c r="J5" s="116"/>
      <c r="K5" s="10"/>
      <c r="L5" s="8"/>
    </row>
    <row r="6" spans="1:12" ht="22.5" x14ac:dyDescent="0.25">
      <c r="A6" s="8"/>
      <c r="B6" s="10"/>
      <c r="C6" s="114" t="s">
        <v>14</v>
      </c>
      <c r="D6" s="118" t="s">
        <v>102</v>
      </c>
      <c r="E6" s="116"/>
      <c r="F6" s="116"/>
      <c r="G6" s="116"/>
      <c r="H6" s="116"/>
      <c r="I6" s="116"/>
      <c r="J6" s="116"/>
      <c r="K6" s="10"/>
      <c r="L6" s="8"/>
    </row>
    <row r="7" spans="1:12" ht="22.5" x14ac:dyDescent="0.25">
      <c r="A7" s="8"/>
      <c r="B7" s="10"/>
      <c r="C7" s="126" t="s">
        <v>16</v>
      </c>
      <c r="D7" s="121" t="s">
        <v>103</v>
      </c>
      <c r="E7" s="116"/>
      <c r="F7" s="116"/>
      <c r="G7" s="116"/>
      <c r="H7" s="116"/>
      <c r="I7" s="116"/>
      <c r="J7" s="116"/>
      <c r="K7" s="10"/>
      <c r="L7" s="8"/>
    </row>
    <row r="8" spans="1:12" ht="22.5" x14ac:dyDescent="0.25">
      <c r="A8" s="8"/>
      <c r="B8" s="10"/>
      <c r="C8" s="126" t="s">
        <v>16</v>
      </c>
      <c r="D8" s="121" t="s">
        <v>104</v>
      </c>
      <c r="E8" s="116"/>
      <c r="F8" s="116"/>
      <c r="G8" s="116"/>
      <c r="H8" s="116"/>
      <c r="I8" s="116"/>
      <c r="J8" s="116"/>
      <c r="K8" s="10"/>
      <c r="L8" s="8"/>
    </row>
    <row r="9" spans="1:12" x14ac:dyDescent="0.25">
      <c r="A9" s="8"/>
      <c r="B9" s="10"/>
      <c r="C9" s="84"/>
      <c r="D9" s="84"/>
      <c r="E9" s="84"/>
      <c r="F9" s="84"/>
      <c r="G9" s="84"/>
      <c r="H9" s="84"/>
      <c r="I9" s="10"/>
      <c r="J9" s="10"/>
      <c r="K9" s="10"/>
      <c r="L9" s="8"/>
    </row>
    <row r="10" spans="1:12" x14ac:dyDescent="0.25">
      <c r="A10" s="8"/>
      <c r="B10" s="10"/>
      <c r="C10" s="84"/>
      <c r="D10" s="84"/>
      <c r="E10" s="84"/>
      <c r="F10" s="84"/>
      <c r="G10" s="84"/>
      <c r="H10" s="84"/>
      <c r="I10" s="10"/>
      <c r="J10" s="10"/>
      <c r="K10" s="10"/>
      <c r="L10" s="8"/>
    </row>
    <row r="11" spans="1:12" x14ac:dyDescent="0.25">
      <c r="A11" s="8"/>
      <c r="B11" s="10"/>
      <c r="C11" s="1"/>
      <c r="D11" s="34"/>
      <c r="E11" s="34"/>
      <c r="F11" s="34"/>
      <c r="G11" s="34"/>
      <c r="H11" s="1"/>
      <c r="K11" s="10"/>
      <c r="L11" s="8"/>
    </row>
    <row r="12" spans="1:12" ht="24" x14ac:dyDescent="0.4">
      <c r="A12" s="8"/>
      <c r="B12" s="10"/>
      <c r="C12" s="1"/>
      <c r="D12" s="2" t="s">
        <v>105</v>
      </c>
      <c r="E12" s="2"/>
      <c r="F12" s="2"/>
      <c r="G12" s="2"/>
      <c r="H12" s="1"/>
      <c r="K12" s="10"/>
      <c r="L12" s="8"/>
    </row>
    <row r="13" spans="1:12" x14ac:dyDescent="0.25">
      <c r="A13" s="8"/>
      <c r="B13" s="10"/>
      <c r="C13" s="1"/>
      <c r="D13" s="34"/>
      <c r="E13" s="34"/>
      <c r="F13" s="34"/>
      <c r="G13" s="34"/>
      <c r="K13" s="10"/>
      <c r="L13" s="8"/>
    </row>
    <row r="14" spans="1:12" ht="30" x14ac:dyDescent="0.25">
      <c r="A14" s="8"/>
      <c r="B14" s="10"/>
      <c r="C14" s="1"/>
      <c r="D14" s="93" t="s">
        <v>106</v>
      </c>
      <c r="E14" s="93" t="s">
        <v>107</v>
      </c>
      <c r="F14" s="6" t="s">
        <v>108</v>
      </c>
      <c r="G14" s="36" t="s">
        <v>109</v>
      </c>
      <c r="H14" s="6" t="s">
        <v>110</v>
      </c>
      <c r="I14" s="36" t="s">
        <v>88</v>
      </c>
      <c r="J14" s="36"/>
      <c r="K14" s="10"/>
      <c r="L14" s="8"/>
    </row>
    <row r="15" spans="1:12" ht="15.75" thickBot="1" x14ac:dyDescent="0.3">
      <c r="A15" s="8"/>
      <c r="B15" s="10"/>
      <c r="C15" s="1"/>
      <c r="D15" s="94"/>
      <c r="E15" s="94"/>
      <c r="F15" s="91"/>
      <c r="G15" s="105">
        <v>0</v>
      </c>
      <c r="H15" s="32">
        <v>0</v>
      </c>
      <c r="I15" s="108">
        <f>G15*H15</f>
        <v>0</v>
      </c>
      <c r="K15" s="10"/>
      <c r="L15" s="8"/>
    </row>
    <row r="16" spans="1:12" ht="16.5" thickTop="1" thickBot="1" x14ac:dyDescent="0.3">
      <c r="A16" s="8"/>
      <c r="B16" s="10"/>
      <c r="C16" s="1"/>
      <c r="D16" s="95"/>
      <c r="E16" s="95"/>
      <c r="F16" s="91"/>
      <c r="G16" s="106">
        <v>0</v>
      </c>
      <c r="H16" s="24">
        <v>0</v>
      </c>
      <c r="I16" s="109">
        <f t="shared" ref="I16:I22" si="0">G16*H16</f>
        <v>0</v>
      </c>
      <c r="K16" s="10"/>
      <c r="L16" s="8"/>
    </row>
    <row r="17" spans="1:12" ht="16.5" thickTop="1" thickBot="1" x14ac:dyDescent="0.3">
      <c r="A17" s="8"/>
      <c r="B17" s="10"/>
      <c r="C17" s="1"/>
      <c r="D17" s="95"/>
      <c r="E17" s="95"/>
      <c r="F17" s="91"/>
      <c r="G17" s="106">
        <v>0</v>
      </c>
      <c r="H17" s="24">
        <v>0</v>
      </c>
      <c r="I17" s="109">
        <f t="shared" si="0"/>
        <v>0</v>
      </c>
      <c r="K17" s="10"/>
      <c r="L17" s="8"/>
    </row>
    <row r="18" spans="1:12" ht="16.5" thickTop="1" thickBot="1" x14ac:dyDescent="0.3">
      <c r="A18" s="8"/>
      <c r="B18" s="10"/>
      <c r="C18" s="1"/>
      <c r="D18" s="95"/>
      <c r="E18" s="95"/>
      <c r="F18" s="91"/>
      <c r="G18" s="106"/>
      <c r="H18" s="24"/>
      <c r="I18" s="109">
        <f t="shared" si="0"/>
        <v>0</v>
      </c>
      <c r="K18" s="10"/>
      <c r="L18" s="8"/>
    </row>
    <row r="19" spans="1:12" ht="16.5" thickTop="1" thickBot="1" x14ac:dyDescent="0.3">
      <c r="A19" s="8"/>
      <c r="B19" s="10"/>
      <c r="C19" s="1"/>
      <c r="D19" s="95"/>
      <c r="E19" s="95"/>
      <c r="F19" s="91"/>
      <c r="G19" s="106"/>
      <c r="H19" s="24"/>
      <c r="I19" s="109">
        <f t="shared" si="0"/>
        <v>0</v>
      </c>
      <c r="K19" s="10"/>
      <c r="L19" s="8"/>
    </row>
    <row r="20" spans="1:12" ht="16.5" thickTop="1" thickBot="1" x14ac:dyDescent="0.3">
      <c r="A20" s="8"/>
      <c r="B20" s="10"/>
      <c r="C20" s="1"/>
      <c r="D20" s="95"/>
      <c r="E20" s="95"/>
      <c r="F20" s="91"/>
      <c r="G20" s="106"/>
      <c r="H20" s="24"/>
      <c r="I20" s="109">
        <f t="shared" si="0"/>
        <v>0</v>
      </c>
      <c r="K20" s="10"/>
      <c r="L20" s="8"/>
    </row>
    <row r="21" spans="1:12" ht="16.5" thickTop="1" thickBot="1" x14ac:dyDescent="0.3">
      <c r="A21" s="8"/>
      <c r="B21" s="10"/>
      <c r="C21" s="1"/>
      <c r="D21" s="95"/>
      <c r="E21" s="95"/>
      <c r="F21" s="91"/>
      <c r="G21" s="106"/>
      <c r="H21" s="24"/>
      <c r="I21" s="109">
        <f t="shared" si="0"/>
        <v>0</v>
      </c>
      <c r="K21" s="10"/>
      <c r="L21" s="8"/>
    </row>
    <row r="22" spans="1:12" ht="16.5" thickTop="1" thickBot="1" x14ac:dyDescent="0.3">
      <c r="A22" s="8"/>
      <c r="B22" s="10"/>
      <c r="C22" s="1"/>
      <c r="D22" s="95"/>
      <c r="E22" s="95"/>
      <c r="F22" s="91"/>
      <c r="G22" s="107"/>
      <c r="H22" s="29"/>
      <c r="I22" s="110">
        <f t="shared" si="0"/>
        <v>0</v>
      </c>
      <c r="K22" s="10"/>
      <c r="L22" s="8"/>
    </row>
    <row r="23" spans="1:12" ht="15.75" thickTop="1" x14ac:dyDescent="0.25">
      <c r="A23" s="8"/>
      <c r="B23" s="10"/>
      <c r="C23" s="1"/>
      <c r="D23" s="34"/>
      <c r="E23" s="34"/>
      <c r="F23" s="34"/>
      <c r="K23" s="10"/>
      <c r="L23" s="8"/>
    </row>
    <row r="24" spans="1:12" ht="18.75" x14ac:dyDescent="0.25">
      <c r="A24" s="8"/>
      <c r="B24" s="11"/>
      <c r="C24" s="34"/>
      <c r="D24" s="34"/>
      <c r="E24" s="34"/>
      <c r="F24" s="34"/>
      <c r="G24" s="166" t="s">
        <v>33</v>
      </c>
      <c r="H24" s="167"/>
      <c r="I24" s="14">
        <f>SUM(I15:I22)</f>
        <v>0</v>
      </c>
      <c r="K24" s="10"/>
      <c r="L24" s="8"/>
    </row>
    <row r="25" spans="1:12" x14ac:dyDescent="0.25">
      <c r="A25" s="8"/>
      <c r="B25" s="10"/>
      <c r="C25" s="34"/>
      <c r="D25" s="34"/>
      <c r="E25" s="34"/>
      <c r="F25" s="34"/>
      <c r="G25" s="34"/>
      <c r="K25" s="10"/>
      <c r="L25" s="8"/>
    </row>
    <row r="26" spans="1:12" x14ac:dyDescent="0.25">
      <c r="A26" s="8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8"/>
    </row>
    <row r="27" spans="1:12" x14ac:dyDescent="0.25">
      <c r="A27" s="8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8"/>
    </row>
    <row r="28" spans="1:12" ht="6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hidden="1" x14ac:dyDescent="0.25">
      <c r="A29" s="8"/>
    </row>
  </sheetData>
  <sheetProtection algorithmName="SHA-512" hashValue="pZdY6bfzWB1Tzn0WDrwKJMe/7jRpO36nmxbowZ/5QXYGXcnJYvonwPocSrtYbRxTC/KRjHARBRBizcm+OBbgJw==" saltValue="7GF+ZjOKP0sYGzx0yMbtAQ==" spinCount="100000" sheet="1" objects="1" scenarios="1"/>
  <mergeCells count="1">
    <mergeCell ref="G24:H24"/>
  </mergeCells>
  <dataValidations count="1">
    <dataValidation type="list" allowBlank="1" showInputMessage="1" showErrorMessage="1" sqref="F15:F22" xr:uid="{ECB5CC07-E10C-46A3-A3FC-6DC3C9D822E8}">
      <formula1>"Velg fra liste...,Taxi,Buss,Annet"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1F986-229D-41D8-A6A6-D16540DAA00B}">
  <sheetPr codeName="Ark8">
    <tabColor rgb="FFF15540"/>
    <pageSetUpPr autoPageBreaks="0"/>
  </sheetPr>
  <dimension ref="A1:M48"/>
  <sheetViews>
    <sheetView zoomScaleNormal="100" workbookViewId="0">
      <selection activeCell="H23" sqref="H23"/>
    </sheetView>
  </sheetViews>
  <sheetFormatPr baseColWidth="10" defaultColWidth="0" defaultRowHeight="15" x14ac:dyDescent="0.25"/>
  <cols>
    <col min="1" max="1" width="4.28515625" customWidth="1"/>
    <col min="2" max="2" width="19.5703125" customWidth="1"/>
    <col min="3" max="3" width="14.5703125" customWidth="1"/>
    <col min="4" max="4" width="16.140625" bestFit="1" customWidth="1"/>
    <col min="5" max="5" width="14.5703125" customWidth="1"/>
    <col min="6" max="6" width="36.42578125" customWidth="1"/>
    <col min="7" max="7" width="7.140625" customWidth="1"/>
    <col min="8" max="8" width="45.7109375" bestFit="1" customWidth="1"/>
    <col min="9" max="9" width="3.7109375" customWidth="1"/>
    <col min="10" max="12" width="11.42578125" customWidth="1"/>
    <col min="13" max="13" width="4.28515625" customWidth="1"/>
    <col min="14" max="16384" width="11.42578125" hidden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36" x14ac:dyDescent="0.25">
      <c r="A4" s="7"/>
      <c r="B4" s="40" t="s">
        <v>111</v>
      </c>
      <c r="C4" s="40"/>
      <c r="D4" s="40"/>
      <c r="E4" s="40"/>
      <c r="F4" s="7"/>
      <c r="G4" s="7"/>
      <c r="H4" s="7"/>
      <c r="I4" s="7"/>
      <c r="J4" s="7"/>
      <c r="K4" s="7"/>
      <c r="L4" s="7"/>
      <c r="M4" s="7"/>
    </row>
    <row r="5" spans="1:13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25">
      <c r="A7" s="10"/>
      <c r="B7" s="41" t="s">
        <v>41</v>
      </c>
      <c r="C7" s="41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x14ac:dyDescent="0.25">
      <c r="A8" s="10"/>
      <c r="B8" s="49" t="s">
        <v>112</v>
      </c>
      <c r="C8" s="81"/>
      <c r="D8" s="65"/>
      <c r="E8" s="65"/>
      <c r="F8" s="10"/>
      <c r="G8" s="10"/>
      <c r="H8" s="10"/>
      <c r="I8" s="10"/>
      <c r="J8" s="10"/>
      <c r="K8" s="10"/>
      <c r="L8" s="10"/>
      <c r="M8" s="10"/>
    </row>
    <row r="9" spans="1:13" x14ac:dyDescent="0.25">
      <c r="A9" s="10"/>
      <c r="B9" s="49" t="s">
        <v>42</v>
      </c>
      <c r="C9" s="81"/>
      <c r="D9" s="65"/>
      <c r="E9" s="65"/>
      <c r="F9" s="10"/>
      <c r="G9" s="10"/>
      <c r="H9" s="10"/>
      <c r="I9" s="10"/>
      <c r="J9" s="10"/>
      <c r="K9" s="10"/>
      <c r="L9" s="10"/>
      <c r="M9" s="10"/>
    </row>
    <row r="10" spans="1:13" x14ac:dyDescent="0.25">
      <c r="A10" s="10"/>
      <c r="B10" s="49" t="s">
        <v>113</v>
      </c>
      <c r="C10" s="81"/>
      <c r="D10" s="65"/>
      <c r="E10" s="65"/>
      <c r="F10" s="10"/>
      <c r="G10" s="10"/>
      <c r="H10" s="10"/>
      <c r="I10" s="10"/>
      <c r="J10" s="10"/>
      <c r="K10" s="10"/>
      <c r="L10" s="10"/>
      <c r="M10" s="10"/>
    </row>
    <row r="11" spans="1:13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x14ac:dyDescent="0.25">
      <c r="A13" s="10"/>
      <c r="B13" s="41" t="s">
        <v>40</v>
      </c>
      <c r="C13" s="41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x14ac:dyDescent="0.25">
      <c r="A14" s="10"/>
      <c r="B14" s="49" t="s">
        <v>112</v>
      </c>
      <c r="C14" s="81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x14ac:dyDescent="0.25">
      <c r="A15" s="10"/>
      <c r="B15" s="49" t="s">
        <v>114</v>
      </c>
      <c r="C15" s="81">
        <v>741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x14ac:dyDescent="0.25">
      <c r="A16" s="10"/>
      <c r="B16" s="49" t="s">
        <v>115</v>
      </c>
      <c r="C16" s="81">
        <v>606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x14ac:dyDescent="0.25">
      <c r="A17" s="10"/>
      <c r="B17" s="49" t="s">
        <v>116</v>
      </c>
      <c r="C17" s="81">
        <v>635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x14ac:dyDescent="0.25">
      <c r="A18" s="10"/>
      <c r="B18" s="49" t="s">
        <v>117</v>
      </c>
      <c r="C18" s="81">
        <v>664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x14ac:dyDescent="0.25">
      <c r="A19" s="10"/>
      <c r="B19" s="49" t="s">
        <v>45</v>
      </c>
      <c r="C19" s="131">
        <f>Skolepersonale!E16</f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5" customHeight="1" x14ac:dyDescent="0.25">
      <c r="A22" s="10"/>
      <c r="B22" s="41" t="s">
        <v>118</v>
      </c>
      <c r="C22" s="68" t="s">
        <v>119</v>
      </c>
      <c r="D22" s="68" t="s">
        <v>120</v>
      </c>
      <c r="E22" s="42" t="s">
        <v>121</v>
      </c>
      <c r="F22" s="43"/>
      <c r="G22" s="43"/>
      <c r="H22" s="43"/>
      <c r="I22" s="43"/>
      <c r="J22" s="43"/>
      <c r="K22" s="43"/>
      <c r="L22" s="10"/>
      <c r="M22" s="10"/>
    </row>
    <row r="23" spans="1:13" x14ac:dyDescent="0.25">
      <c r="A23" s="10"/>
      <c r="B23" s="48">
        <v>2022</v>
      </c>
      <c r="C23" s="50">
        <v>170000</v>
      </c>
      <c r="D23" s="66">
        <v>85000</v>
      </c>
      <c r="E23" s="66">
        <v>37100</v>
      </c>
      <c r="F23" s="44" t="s">
        <v>122</v>
      </c>
      <c r="G23" s="45"/>
      <c r="H23" s="45"/>
      <c r="I23" s="45"/>
      <c r="J23" s="45"/>
      <c r="K23" s="46"/>
      <c r="L23" s="10"/>
      <c r="M23" s="10"/>
    </row>
    <row r="24" spans="1:13" x14ac:dyDescent="0.25">
      <c r="A24" s="10"/>
      <c r="B24" s="48">
        <v>2023</v>
      </c>
      <c r="C24" s="50">
        <v>175000</v>
      </c>
      <c r="D24" s="66">
        <v>87500</v>
      </c>
      <c r="E24" s="66">
        <v>38100</v>
      </c>
      <c r="F24" s="44" t="s">
        <v>123</v>
      </c>
      <c r="G24" s="45"/>
      <c r="H24" s="45"/>
      <c r="I24" s="45"/>
      <c r="J24" s="45"/>
      <c r="K24" s="46"/>
      <c r="L24" s="10"/>
      <c r="M24" s="10"/>
    </row>
    <row r="25" spans="1:13" x14ac:dyDescent="0.25">
      <c r="A25" s="10"/>
      <c r="B25" s="48">
        <v>2024</v>
      </c>
      <c r="C25" s="50">
        <v>182700</v>
      </c>
      <c r="D25" s="66">
        <v>91350</v>
      </c>
      <c r="E25" s="66">
        <v>39780</v>
      </c>
      <c r="F25" s="44" t="s">
        <v>124</v>
      </c>
      <c r="G25" s="45"/>
      <c r="H25" s="45"/>
      <c r="I25" s="45"/>
      <c r="J25" s="45"/>
      <c r="K25" s="46"/>
      <c r="L25" s="10"/>
      <c r="M25" s="10"/>
    </row>
    <row r="26" spans="1:13" x14ac:dyDescent="0.25">
      <c r="A26" s="10"/>
      <c r="B26" s="48">
        <v>2025</v>
      </c>
      <c r="C26" s="50">
        <v>0</v>
      </c>
      <c r="D26" s="66">
        <v>0</v>
      </c>
      <c r="E26" s="66">
        <v>0</v>
      </c>
      <c r="F26" s="44"/>
      <c r="G26" s="45"/>
      <c r="H26" s="45"/>
      <c r="I26" s="45"/>
      <c r="J26" s="45"/>
      <c r="K26" s="46"/>
      <c r="L26" s="10"/>
      <c r="M26" s="10"/>
    </row>
    <row r="27" spans="1:13" x14ac:dyDescent="0.25">
      <c r="A27" s="10"/>
      <c r="B27" s="48">
        <v>2026</v>
      </c>
      <c r="C27" s="50">
        <v>0</v>
      </c>
      <c r="D27" s="66">
        <v>0</v>
      </c>
      <c r="E27" s="66">
        <v>0</v>
      </c>
      <c r="F27" s="44"/>
      <c r="G27" s="45"/>
      <c r="H27" s="45"/>
      <c r="I27" s="45"/>
      <c r="J27" s="45"/>
      <c r="K27" s="46"/>
      <c r="L27" s="10"/>
      <c r="M27" s="10"/>
    </row>
    <row r="28" spans="1:13" x14ac:dyDescent="0.25">
      <c r="A28" s="10"/>
      <c r="B28" s="48">
        <v>2027</v>
      </c>
      <c r="C28" s="48">
        <v>0</v>
      </c>
      <c r="D28" s="67">
        <v>0</v>
      </c>
      <c r="E28" s="67">
        <v>0</v>
      </c>
      <c r="F28" s="47"/>
      <c r="G28" s="45"/>
      <c r="H28" s="45"/>
      <c r="I28" s="45"/>
      <c r="J28" s="45"/>
      <c r="K28" s="46"/>
      <c r="L28" s="10"/>
      <c r="M28" s="10"/>
    </row>
    <row r="29" spans="1:13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 x14ac:dyDescent="0.25">
      <c r="A30" s="11"/>
      <c r="B30" s="41" t="s">
        <v>125</v>
      </c>
      <c r="C30" s="43"/>
      <c r="D30" s="43"/>
      <c r="E30" s="43"/>
      <c r="F30" s="43"/>
      <c r="G30" s="43"/>
      <c r="H30" s="43"/>
      <c r="I30" s="43"/>
      <c r="J30" s="43"/>
      <c r="K30" s="43"/>
      <c r="L30" s="10"/>
      <c r="M30" s="11"/>
    </row>
    <row r="31" spans="1:13" x14ac:dyDescent="0.25">
      <c r="A31" s="10"/>
      <c r="B31" s="48">
        <v>2022</v>
      </c>
      <c r="C31" s="50">
        <v>9383</v>
      </c>
      <c r="D31" s="66"/>
      <c r="E31" s="66"/>
      <c r="F31" s="44" t="s">
        <v>126</v>
      </c>
      <c r="G31" s="45"/>
      <c r="H31" s="45"/>
      <c r="I31" s="45"/>
      <c r="J31" s="45"/>
      <c r="K31" s="46"/>
      <c r="L31" s="10"/>
      <c r="M31" s="10"/>
    </row>
    <row r="32" spans="1:13" x14ac:dyDescent="0.25">
      <c r="A32" s="10"/>
      <c r="B32" s="48">
        <v>2023</v>
      </c>
      <c r="C32" s="50">
        <v>9885</v>
      </c>
      <c r="D32" s="66"/>
      <c r="E32" s="66"/>
      <c r="F32" s="44" t="s">
        <v>127</v>
      </c>
      <c r="G32" s="45"/>
      <c r="H32" s="45"/>
      <c r="I32" s="45"/>
      <c r="J32" s="45"/>
      <c r="K32" s="46"/>
      <c r="L32" s="10"/>
      <c r="M32" s="10"/>
    </row>
    <row r="33" spans="1:13" x14ac:dyDescent="0.25">
      <c r="A33" s="10"/>
      <c r="B33" s="48">
        <v>2024</v>
      </c>
      <c r="C33" s="50">
        <v>10336</v>
      </c>
      <c r="D33" s="66"/>
      <c r="E33" s="66"/>
      <c r="F33" s="44" t="s">
        <v>128</v>
      </c>
      <c r="G33" s="45"/>
      <c r="H33" s="45"/>
      <c r="I33" s="45"/>
      <c r="J33" s="45"/>
      <c r="K33" s="46"/>
      <c r="L33" s="10"/>
      <c r="M33" s="10"/>
    </row>
    <row r="34" spans="1:13" x14ac:dyDescent="0.25">
      <c r="A34" s="10"/>
      <c r="B34" s="48">
        <v>2025</v>
      </c>
      <c r="C34" s="50">
        <v>0</v>
      </c>
      <c r="D34" s="66"/>
      <c r="E34" s="66"/>
      <c r="F34" s="44"/>
      <c r="G34" s="45"/>
      <c r="H34" s="45"/>
      <c r="I34" s="45"/>
      <c r="J34" s="45"/>
      <c r="K34" s="46"/>
      <c r="L34" s="10"/>
      <c r="M34" s="10"/>
    </row>
    <row r="35" spans="1:13" x14ac:dyDescent="0.25">
      <c r="A35" s="10"/>
      <c r="B35" s="48">
        <v>2026</v>
      </c>
      <c r="C35" s="50">
        <v>0</v>
      </c>
      <c r="D35" s="66"/>
      <c r="E35" s="66"/>
      <c r="F35" s="44"/>
      <c r="G35" s="45"/>
      <c r="H35" s="45"/>
      <c r="I35" s="45"/>
      <c r="J35" s="45"/>
      <c r="K35" s="46"/>
      <c r="L35" s="10"/>
      <c r="M35" s="10"/>
    </row>
    <row r="36" spans="1:13" x14ac:dyDescent="0.25">
      <c r="A36" s="10"/>
      <c r="B36" s="48">
        <v>2027</v>
      </c>
      <c r="C36" s="48">
        <v>0</v>
      </c>
      <c r="D36" s="67"/>
      <c r="E36" s="67"/>
      <c r="F36" s="47"/>
      <c r="G36" s="45"/>
      <c r="H36" s="45"/>
      <c r="I36" s="45"/>
      <c r="J36" s="45"/>
      <c r="K36" s="46"/>
      <c r="L36" s="10"/>
      <c r="M36" s="10"/>
    </row>
    <row r="37" spans="1:13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3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3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13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3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3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3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3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</sheetData>
  <sheetProtection algorithmName="SHA-512" hashValue="MZDhw+V+gCFT8+eXHIh1zWwgyQBWqu00cWsnjbtUBjnc/8ZE+J/Is1Ur6Clo/FZRkwhdR5EMgOQdboBoz4uaFA==" saltValue="+rdTlI559pUDHLuZvhi9Gg==" spinCount="100000" sheet="1" objects="1" scenarios="1"/>
  <hyperlinks>
    <hyperlink ref="F23" r:id="rId1" xr:uid="{CB126D49-5578-4A57-9CDA-322FC5D0CE65}"/>
    <hyperlink ref="F25" r:id="rId2" xr:uid="{8A02B5F2-CF4D-4AA7-9355-AB3FB541B3FB}"/>
    <hyperlink ref="F24" r:id="rId3" xr:uid="{E9B3DA44-1B9A-48DE-94CA-D5F488463E93}"/>
    <hyperlink ref="F33" r:id="rId4" xr:uid="{02075A33-CBAB-4887-9353-28A2FDD175F5}"/>
    <hyperlink ref="F32" r:id="rId5" xr:uid="{F9B655D5-2552-4C95-9C87-5687BDF51856}"/>
    <hyperlink ref="F31" r:id="rId6" xr:uid="{5B4B08CB-8DE1-4680-A42D-4812E2AC543E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F49BDC746C4C418067610B745AD0CD" ma:contentTypeVersion="20" ma:contentTypeDescription="Opprett et nytt dokument." ma:contentTypeScope="" ma:versionID="c46ba890c5f0525de3cfd5a58046c02a">
  <xsd:schema xmlns:xsd="http://www.w3.org/2001/XMLSchema" xmlns:xs="http://www.w3.org/2001/XMLSchema" xmlns:p="http://schemas.microsoft.com/office/2006/metadata/properties" xmlns:ns2="c7597926-a812-4ee7-a13b-320962d63a84" xmlns:ns3="8f518240-5ef8-49a2-b90b-6951a90012b0" targetNamespace="http://schemas.microsoft.com/office/2006/metadata/properties" ma:root="true" ma:fieldsID="f3abe8b11e18ae478c2946ba4ca1b856" ns2:_="" ns3:_="">
    <xsd:import namespace="c7597926-a812-4ee7-a13b-320962d63a84"/>
    <xsd:import namespace="8f518240-5ef8-49a2-b90b-6951a90012b0"/>
    <xsd:element name="properties">
      <xsd:complexType>
        <xsd:sequence>
          <xsd:element name="documentManagement">
            <xsd:complexType>
              <xsd:all>
                <xsd:element ref="ns2:k5c859c16646455f964b4972598052bc" minOccurs="0"/>
                <xsd:element ref="ns2:TaxCatchAll" minOccurs="0"/>
                <xsd:element ref="ns2:cfa1b03326bb4579bc4688365bca5b1a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Kategori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97926-a812-4ee7-a13b-320962d63a84" elementFormDefault="qualified">
    <xsd:import namespace="http://schemas.microsoft.com/office/2006/documentManagement/types"/>
    <xsd:import namespace="http://schemas.microsoft.com/office/infopath/2007/PartnerControls"/>
    <xsd:element name="k5c859c16646455f964b4972598052bc" ma:index="8" nillable="true" ma:taxonomy="true" ma:internalName="k5c859c16646455f964b4972598052bc" ma:taxonomyFieldName="Imdi_Hovedtema" ma:displayName="Hovedtema" ma:default="1;#Tilskudd|f58e6203-f7c4-4e7f-8352-d9dc047e4893" ma:fieldId="{45c859c1-6646-455f-964b-4972598052bc}" ma:sspId="ecaa4f8c-f6fd-428c-ac8d-6534732d151d" ma:termSetId="c082be91-6f98-45f6-9e06-68a504b184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e1d5595a-5a69-477a-90c5-c3b2d66fda59}" ma:internalName="TaxCatchAll" ma:showField="CatchAllData" ma:web="c7597926-a812-4ee7-a13b-320962d63a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a1b03326bb4579bc4688365bca5b1a" ma:index="11" nillable="true" ma:taxonomy="true" ma:internalName="cfa1b03326bb4579bc4688365bca5b1a" ma:taxonomyFieldName="Imdi_Dokumenttype" ma:displayName="Dokumenttype" ma:default="" ma:fieldId="{cfa1b033-26bb-4579-bc46-88365bca5b1a}" ma:sspId="ecaa4f8c-f6fd-428c-ac8d-6534732d151d" ma:termSetId="7c17226c-02ff-441e-b4ff-b9697f01242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18240-5ef8-49a2-b90b-6951a90012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Kategori" ma:index="17" nillable="true" ma:displayName="Kategori" ma:format="Dropdown" ma:internalName="Kategori">
      <xsd:simpleType>
        <xsd:restriction base="dms:Choice">
          <xsd:enumeration value="Forbedringsaktiviteter"/>
          <xsd:enumeration value="Opplæring"/>
          <xsd:enumeration value="Tavlemøter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5c859c16646455f964b4972598052bc xmlns="c7597926-a812-4ee7-a13b-320962d63a84">
      <Terms xmlns="http://schemas.microsoft.com/office/infopath/2007/PartnerControls">
        <TermInfo xmlns="http://schemas.microsoft.com/office/infopath/2007/PartnerControls">
          <TermName xmlns="http://schemas.microsoft.com/office/infopath/2007/PartnerControls">Tilskudd</TermName>
          <TermId xmlns="http://schemas.microsoft.com/office/infopath/2007/PartnerControls">f58e6203-f7c4-4e7f-8352-d9dc047e4893</TermId>
        </TermInfo>
      </Terms>
    </k5c859c16646455f964b4972598052bc>
    <TaxCatchAll xmlns="c7597926-a812-4ee7-a13b-320962d63a84">
      <Value>1</Value>
    </TaxCatchAll>
    <cfa1b03326bb4579bc4688365bca5b1a xmlns="c7597926-a812-4ee7-a13b-320962d63a84">
      <Terms xmlns="http://schemas.microsoft.com/office/infopath/2007/PartnerControls"/>
    </cfa1b03326bb4579bc4688365bca5b1a>
    <Kategori xmlns="8f518240-5ef8-49a2-b90b-6951a90012b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8FC01-42AC-43E3-B039-F448F46F75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597926-a812-4ee7-a13b-320962d63a84"/>
    <ds:schemaRef ds:uri="8f518240-5ef8-49a2-b90b-6951a90012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0920E0-9EF3-4C27-A822-B76BDC8E5A01}">
  <ds:schemaRefs>
    <ds:schemaRef ds:uri="http://schemas.microsoft.com/office/2006/metadata/properties"/>
    <ds:schemaRef ds:uri="http://schemas.microsoft.com/office/infopath/2007/PartnerControls"/>
    <ds:schemaRef ds:uri="c7597926-a812-4ee7-a13b-320962d63a84"/>
    <ds:schemaRef ds:uri="8f518240-5ef8-49a2-b90b-6951a90012b0"/>
  </ds:schemaRefs>
</ds:datastoreItem>
</file>

<file path=customXml/itemProps3.xml><?xml version="1.0" encoding="utf-8"?>
<ds:datastoreItem xmlns:ds="http://schemas.openxmlformats.org/officeDocument/2006/customXml" ds:itemID="{BF28B461-F411-4AFB-A4A7-E5C022682B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5</vt:i4>
      </vt:variant>
    </vt:vector>
  </HeadingPairs>
  <TitlesOfParts>
    <vt:vector size="13" baseType="lpstr">
      <vt:lpstr>Brukerveiledning</vt:lpstr>
      <vt:lpstr>Helsepersonale</vt:lpstr>
      <vt:lpstr>Skolepersonale</vt:lpstr>
      <vt:lpstr>Barneverntiltak</vt:lpstr>
      <vt:lpstr>Ansvarsgruppe</vt:lpstr>
      <vt:lpstr>Tolk</vt:lpstr>
      <vt:lpstr>Transport</vt:lpstr>
      <vt:lpstr>Innstillinger</vt:lpstr>
      <vt:lpstr>Beredskapshjem</vt:lpstr>
      <vt:lpstr>Før2022</vt:lpstr>
      <vt:lpstr>Grunnstøtte</vt:lpstr>
      <vt:lpstr>Institusjon</vt:lpstr>
      <vt:lpstr>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Caryll Nordli</dc:creator>
  <cp:keywords/>
  <dc:description/>
  <cp:lastModifiedBy>Caryll Nordli</cp:lastModifiedBy>
  <cp:revision/>
  <dcterms:created xsi:type="dcterms:W3CDTF">2024-08-19T13:11:21Z</dcterms:created>
  <dcterms:modified xsi:type="dcterms:W3CDTF">2024-10-07T18:08:50Z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0x010100F2F49BDC746C4C418067610B745AD0CD</vt:lpwstr>
  </property>
  <property fmtid="{D5CDD505-2E9C-101B-9397-08002B2CF9AE}" pid="3" name="Imdi_Hovedtema">
    <vt:lpwstr>1;#Tilskudd|f58e6203-f7c4-4e7f-8352-d9dc047e4893</vt:lpwstr>
  </property>
  <property fmtid="{D5CDD505-2E9C-101B-9397-08002B2CF9AE}" pid="4" name="Imdi_Dokumenttype">
    <vt:lpwstr/>
  </property>
</Properties>
</file>